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800" firstSheet="4" activeTab="2"/>
  </bookViews>
  <sheets>
    <sheet name="MECSB" sheetId="1" r:id="rId1"/>
    <sheet name="MEBFP" sheetId="2" r:id="rId2"/>
    <sheet name="MEFL" sheetId="3" r:id="rId3"/>
    <sheet name="MEPE (488nm Ex)" sheetId="4" r:id="rId4"/>
    <sheet name="MEPE (561nm Ex)" sheetId="5" r:id="rId5"/>
    <sheet name="MEPTR (488nm Ex)" sheetId="6" r:id="rId6"/>
    <sheet name="MEPTR (561nm Ex)" sheetId="7" r:id="rId7"/>
    <sheet name="MECY (488nm Ex)" sheetId="8" r:id="rId8"/>
    <sheet name="MECY (561nm Ex)" sheetId="9" r:id="rId9"/>
    <sheet name="MEPCY7" sheetId="10" r:id="rId10"/>
    <sheet name="MEAP" sheetId="11" r:id="rId11"/>
    <sheet name="MEAPCY7" sheetId="12" r:id="rId12"/>
  </sheets>
  <definedNames>
    <definedName name="_xlnm.Print_Area" localSheetId="10">'MEAP'!$A$1:$H$46</definedName>
    <definedName name="_xlnm.Print_Area" localSheetId="11">'MEAPCY7'!$A$1:$H$46</definedName>
    <definedName name="_xlnm.Print_Area" localSheetId="1">'MEBFP'!$A$1:$H$49</definedName>
    <definedName name="_xlnm.Print_Area" localSheetId="0">'MECSB'!$A$1:$H$49</definedName>
    <definedName name="_xlnm.Print_Area" localSheetId="7">'MECY (488nm Ex)'!$A$1:$H$44</definedName>
    <definedName name="_xlnm.Print_Area" localSheetId="8">'MECY (561nm Ex)'!$A$1:$H$44</definedName>
    <definedName name="_xlnm.Print_Area" localSheetId="2">'MEFL'!$A$1:$H$49</definedName>
    <definedName name="_xlnm.Print_Area" localSheetId="9">'MEPCY7'!$A$1:$H$46</definedName>
    <definedName name="_xlnm.Print_Area" localSheetId="3">'MEPE (488nm Ex)'!$A$1:$H$44</definedName>
    <definedName name="_xlnm.Print_Area" localSheetId="4">'MEPE (561nm Ex)'!$A$1:$H$44</definedName>
    <definedName name="_xlnm.Print_Area" localSheetId="5">'MEPTR (488nm Ex)'!$A$1:$H$46</definedName>
    <definedName name="_xlnm.Print_Area" localSheetId="6">'MEPTR (561nm Ex)'!$A$1:$H$46</definedName>
  </definedNames>
  <calcPr fullCalcOnLoad="1"/>
</workbook>
</file>

<file path=xl/comments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C. Jeffrey Wang</author>
    <author>C JEFF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T5" authorId="1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 JEFF WANG</author>
    <author>C. Jeffrey Wang</author>
  </authors>
  <commentList>
    <comment ref="T5" authorId="0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20" authorId="1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1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1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<sst xmlns="http://schemas.openxmlformats.org/spreadsheetml/2006/main" count="1080" uniqueCount="125">
  <si>
    <t>MEFL</t>
  </si>
  <si>
    <t>MEFL LOG</t>
  </si>
  <si>
    <t>MEPE</t>
  </si>
  <si>
    <t>Lot No.:</t>
  </si>
  <si>
    <t>Date:</t>
  </si>
  <si>
    <t>Acceptable:</t>
  </si>
  <si>
    <t>By:</t>
  </si>
  <si>
    <t xml:space="preserve">File # </t>
  </si>
  <si>
    <t>Action taken if not linear:</t>
  </si>
  <si>
    <t>PMT LINEARITY QC RECORD</t>
  </si>
  <si>
    <t>RESIDUAL</t>
  </si>
  <si>
    <t>CH #</t>
  </si>
  <si>
    <t>PEAK #</t>
  </si>
  <si>
    <t>CALC.</t>
  </si>
  <si>
    <t>CALC. MEFL</t>
  </si>
  <si>
    <t>MEPE LOG</t>
  </si>
  <si>
    <t>CALC. MEPE</t>
  </si>
  <si>
    <t>MEAP</t>
  </si>
  <si>
    <t>MEAP LOG</t>
  </si>
  <si>
    <t>CALC. MEAP</t>
  </si>
  <si>
    <t>1024 CH#</t>
  </si>
  <si>
    <t>256 CH#</t>
  </si>
  <si>
    <t>CH#</t>
  </si>
  <si>
    <t xml:space="preserve">Calc. </t>
  </si>
  <si>
    <t>Calc. MEPE</t>
  </si>
  <si>
    <t>MEPTR</t>
  </si>
  <si>
    <t>MEPTR LOG</t>
  </si>
  <si>
    <t xml:space="preserve">  CONVERSION</t>
  </si>
  <si>
    <t xml:space="preserve">TYPE THE NAME OF YOUR LAB HERE </t>
  </si>
  <si>
    <t>TYPE THE NAME OF YOUR LAB HERE</t>
  </si>
  <si>
    <t>Slope:</t>
  </si>
  <si>
    <t>Intercept:</t>
  </si>
  <si>
    <t>Rsq:</t>
  </si>
  <si>
    <t xml:space="preserve">  1024 MEAN CH#</t>
  </si>
  <si>
    <t>CROSS CALIBRATION TABLE</t>
  </si>
  <si>
    <t xml:space="preserve">  CROSS CALIBRATION TABLE</t>
  </si>
  <si>
    <t>CONVERTED VALUES</t>
  </si>
  <si>
    <t xml:space="preserve">     TABLE NO. 1</t>
  </si>
  <si>
    <t xml:space="preserve">  1024 REL. CH#</t>
  </si>
  <si>
    <t xml:space="preserve"> to 256 REL. CH#</t>
  </si>
  <si>
    <t xml:space="preserve">     TABLE NO. 2</t>
  </si>
  <si>
    <t xml:space="preserve">     TABLE NO. 3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</si>
  <si>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4</t>
    </r>
    <r>
      <rPr>
        <b/>
        <u val="single"/>
        <sz val="11"/>
        <color indexed="12"/>
        <rFont val="Arial"/>
        <family val="2"/>
      </rPr>
      <t xml:space="preserve"> MEAN CH#</t>
    </r>
  </si>
  <si>
    <r>
      <t xml:space="preserve">CLICKING </t>
    </r>
    <r>
      <rPr>
        <b/>
        <sz val="10"/>
        <color indexed="12"/>
        <rFont val="Arial"/>
        <family val="2"/>
      </rPr>
      <t>[COPY],</t>
    </r>
  </si>
  <si>
    <t>CAN BE COPIED TO</t>
  </si>
  <si>
    <r>
      <t xml:space="preserve">THE </t>
    </r>
    <r>
      <rPr>
        <b/>
        <sz val="10"/>
        <color indexed="12"/>
        <rFont val="Arial"/>
        <family val="2"/>
      </rPr>
      <t xml:space="preserve">CH# COLUMN </t>
    </r>
    <r>
      <rPr>
        <sz val="10"/>
        <color indexed="12"/>
        <rFont val="Arial"/>
        <family val="2"/>
      </rPr>
      <t>BY</t>
    </r>
  </si>
  <si>
    <t>SELECTING THE CELLS</t>
  </si>
  <si>
    <t>TO BE COPIED; THEN,</t>
  </si>
  <si>
    <r>
      <t>[PASTE SPECIAL],</t>
    </r>
    <r>
      <rPr>
        <sz val="10"/>
        <color indexed="12"/>
        <rFont val="Arial"/>
        <family val="2"/>
      </rPr>
      <t xml:space="preserve"> AND</t>
    </r>
  </si>
  <si>
    <r>
      <t xml:space="preserve">FINALLY </t>
    </r>
    <r>
      <rPr>
        <b/>
        <sz val="10"/>
        <color indexed="12"/>
        <rFont val="Arial"/>
        <family val="2"/>
      </rPr>
      <t>[PASTE VALUE]</t>
    </r>
  </si>
  <si>
    <r>
      <t>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CH#</t>
    </r>
  </si>
  <si>
    <t>Calc. MEFL</t>
  </si>
  <si>
    <t>Calc. MEPTR</t>
  </si>
  <si>
    <t>Calc. MEAP</t>
  </si>
  <si>
    <t>Ave Residual</t>
  </si>
  <si>
    <t>Sample</t>
  </si>
  <si>
    <t xml:space="preserve">     TABLE NO. 4</t>
  </si>
  <si>
    <t xml:space="preserve"> Determination of the </t>
  </si>
  <si>
    <t xml:space="preserve">MEAP/CH# for the </t>
  </si>
  <si>
    <t xml:space="preserve">  normalization cell or particle</t>
  </si>
  <si>
    <t>MEAP/CH#</t>
  </si>
  <si>
    <t xml:space="preserve">     TABLE NO. 5</t>
  </si>
  <si>
    <t>Determination of New MEAP</t>
  </si>
  <si>
    <t>New MEAP</t>
  </si>
  <si>
    <t>Normalization Graph for Instrument B</t>
  </si>
  <si>
    <t>FOR NORMALIZATION GRAPH</t>
  </si>
  <si>
    <t xml:space="preserve">MEFL/CH# for the </t>
  </si>
  <si>
    <t>MEFL/CH#</t>
  </si>
  <si>
    <t xml:space="preserve">Determination of New MEFL </t>
  </si>
  <si>
    <t>New MEFL</t>
  </si>
  <si>
    <t>FOR UNKNOWN SAMPLES</t>
  </si>
  <si>
    <t xml:space="preserve">MEPE/CH# for the </t>
  </si>
  <si>
    <t>MEPE/CH#</t>
  </si>
  <si>
    <t>Determination of New MEPE</t>
  </si>
  <si>
    <t>New MEPE</t>
  </si>
  <si>
    <t>CALC. MEPTR</t>
  </si>
  <si>
    <t xml:space="preserve">MEPTR/CH# for the </t>
  </si>
  <si>
    <t>Determination of New MEPTR</t>
  </si>
  <si>
    <t>MEPTR/CH#</t>
  </si>
  <si>
    <t>New MEPTR</t>
  </si>
  <si>
    <t>Rainbow Calibration Particles (RCP-30-5A)</t>
  </si>
  <si>
    <t>values for RCP-30-5A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</si>
  <si>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5</t>
    </r>
    <r>
      <rPr>
        <b/>
        <u val="single"/>
        <sz val="11"/>
        <color indexed="12"/>
        <rFont val="Arial"/>
        <family val="2"/>
      </rPr>
      <t xml:space="preserve"> MEAN CH#</t>
    </r>
  </si>
  <si>
    <r>
      <t>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CH#</t>
    </r>
  </si>
  <si>
    <t xml:space="preserve">     TABLE NO. 6</t>
  </si>
  <si>
    <t>MECY</t>
  </si>
  <si>
    <t>MECY LOG</t>
  </si>
  <si>
    <t>CALC. MECY</t>
  </si>
  <si>
    <t>Determination of New MECY</t>
  </si>
  <si>
    <t>New MECY</t>
  </si>
  <si>
    <t>Calc. MECY</t>
  </si>
  <si>
    <t>MECY/CH#</t>
  </si>
  <si>
    <t xml:space="preserve">MECY/CH# for the </t>
  </si>
  <si>
    <t>MECSB</t>
  </si>
  <si>
    <t>MECSB LOG</t>
  </si>
  <si>
    <t>CALC. MECSB</t>
  </si>
  <si>
    <t>Calc. MECSB</t>
  </si>
  <si>
    <t xml:space="preserve">MECSB/CH# for the </t>
  </si>
  <si>
    <t>MECSB/CH#</t>
  </si>
  <si>
    <t xml:space="preserve">Determination of New MECSB </t>
  </si>
  <si>
    <t>New MECSB</t>
  </si>
  <si>
    <t>MEBFP</t>
  </si>
  <si>
    <t>MEBFP LOG</t>
  </si>
  <si>
    <t>CALC. MEBFP</t>
  </si>
  <si>
    <t>Calc. MEBFP</t>
  </si>
  <si>
    <t xml:space="preserve">MEBFP/CH# for the </t>
  </si>
  <si>
    <t>MEBFP/CH#</t>
  </si>
  <si>
    <t xml:space="preserve">Determination of New MEBFP </t>
  </si>
  <si>
    <t>New MEBFP</t>
  </si>
  <si>
    <t>MEPCY7</t>
  </si>
  <si>
    <t>MEPCY7 LOG</t>
  </si>
  <si>
    <t>CALC. MEPCY7</t>
  </si>
  <si>
    <t>Calc. MEPCY7</t>
  </si>
  <si>
    <t xml:space="preserve">MEPCY7/CH# for the </t>
  </si>
  <si>
    <t>MEPCY7/CH#</t>
  </si>
  <si>
    <t>Determination of New MEPCY7</t>
  </si>
  <si>
    <t>New MEPCY7</t>
  </si>
  <si>
    <t>MEAPCY7</t>
  </si>
  <si>
    <t>MEAPCY7 LOG</t>
  </si>
  <si>
    <t xml:space="preserve">CALC. MEAPCY7 </t>
  </si>
  <si>
    <t>Calc. MEAPCY7</t>
  </si>
  <si>
    <t xml:space="preserve">MEAPCY7/CH# for the </t>
  </si>
  <si>
    <t>MEAPCY7/CH#</t>
  </si>
  <si>
    <t>Determination of New MEAPCY7</t>
  </si>
  <si>
    <t>New MEAPCY7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</si>
</sst>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000000"/>
    <numFmt numFmtId="171" formatCode="0.0%"/>
    <numFmt numFmtId="172" formatCode="0.00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7">
    <font>
      <sz val="10"/>
      <name val="Arial"/>
      <family val="0"/>
    </font>
    <font>
      <b/>
      <sz val="10"/>
      <name val="Arial"/>
      <family val="2"/>
    </font>
    <font>
      <sz val="16"/>
      <name val="Helv"/>
      <family val="0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8"/>
      <name val="Arial"/>
      <family val="2"/>
    </font>
    <font>
      <b/>
      <u val="single"/>
      <vertAlign val="superscript"/>
      <sz val="9"/>
      <color indexed="12"/>
      <name val="Arial"/>
      <family val="2"/>
    </font>
    <font>
      <b/>
      <sz val="9"/>
      <color indexed="12"/>
      <name val="Tahoma"/>
      <family val="2"/>
    </font>
    <font>
      <sz val="8"/>
      <name val="Tahoma"/>
      <family val="2"/>
    </font>
    <font>
      <b/>
      <vertAlign val="superscript"/>
      <sz val="8"/>
      <color indexed="12"/>
      <name val="Tahoma"/>
      <family val="2"/>
    </font>
    <font>
      <b/>
      <u val="single"/>
      <sz val="22"/>
      <color indexed="8"/>
      <name val="Helvetica"/>
      <family val="0"/>
    </font>
    <font>
      <vertAlign val="superscript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.5"/>
      <color indexed="8"/>
      <name val="Arial"/>
      <family val="2"/>
    </font>
    <font>
      <b/>
      <sz val="11.75"/>
      <color indexed="8"/>
      <name val="Arial"/>
      <family val="2"/>
    </font>
    <font>
      <sz val="10.25"/>
      <color indexed="8"/>
      <name val="Arial"/>
      <family val="2"/>
    </font>
    <font>
      <b/>
      <sz val="18.5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5.5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sz val="9.75"/>
      <color indexed="8"/>
      <name val="Arial"/>
      <family val="2"/>
    </font>
    <font>
      <b/>
      <sz val="18.25"/>
      <color indexed="8"/>
      <name val="Arial"/>
      <family val="2"/>
    </font>
    <font>
      <vertAlign val="superscript"/>
      <sz val="15"/>
      <color indexed="8"/>
      <name val="Arial"/>
      <family val="2"/>
    </font>
    <font>
      <b/>
      <sz val="11.5"/>
      <color indexed="8"/>
      <name val="Arial"/>
      <family val="2"/>
    </font>
    <font>
      <sz val="10"/>
      <color indexed="8"/>
      <name val="Arial"/>
      <family val="2"/>
    </font>
    <font>
      <b/>
      <sz val="18.75"/>
      <color indexed="8"/>
      <name val="Arial"/>
      <family val="2"/>
    </font>
    <font>
      <b/>
      <sz val="12.25"/>
      <color indexed="8"/>
      <name val="Arial"/>
      <family val="2"/>
    </font>
    <font>
      <b/>
      <sz val="11.25"/>
      <color indexed="8"/>
      <name val="Arial"/>
      <family val="2"/>
    </font>
    <font>
      <sz val="9.5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1" fillId="34" borderId="12" xfId="0" applyFont="1" applyFill="1" applyBorder="1" applyAlignment="1">
      <alignment/>
    </xf>
    <xf numFmtId="0" fontId="1" fillId="34" borderId="15" xfId="0" applyFon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7" fontId="0" fillId="33" borderId="10" xfId="0" applyNumberFormat="1" applyFill="1" applyBorder="1" applyAlignment="1" applyProtection="1">
      <alignment horizontal="center"/>
      <protection hidden="1"/>
    </xf>
    <xf numFmtId="1" fontId="1" fillId="34" borderId="15" xfId="0" applyNumberFormat="1" applyFont="1" applyFill="1" applyBorder="1" applyAlignment="1">
      <alignment horizontal="right"/>
    </xf>
    <xf numFmtId="0" fontId="0" fillId="35" borderId="16" xfId="0" applyFill="1" applyBorder="1" applyAlignment="1">
      <alignment horizontal="center"/>
    </xf>
    <xf numFmtId="167" fontId="0" fillId="35" borderId="10" xfId="0" applyNumberFormat="1" applyFill="1" applyBorder="1" applyAlignment="1" applyProtection="1">
      <alignment horizontal="center"/>
      <protection hidden="1"/>
    </xf>
    <xf numFmtId="10" fontId="0" fillId="35" borderId="10" xfId="0" applyNumberFormat="1" applyFill="1" applyBorder="1" applyAlignment="1" applyProtection="1">
      <alignment horizontal="center"/>
      <protection hidden="1"/>
    </xf>
    <xf numFmtId="1" fontId="0" fillId="35" borderId="19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/>
    </xf>
    <xf numFmtId="0" fontId="9" fillId="0" borderId="21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22" xfId="0" applyFont="1" applyBorder="1" applyAlignment="1">
      <alignment/>
    </xf>
    <xf numFmtId="166" fontId="8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167" fontId="0" fillId="33" borderId="20" xfId="0" applyNumberForma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hidden="1"/>
    </xf>
    <xf numFmtId="10" fontId="0" fillId="33" borderId="10" xfId="0" applyNumberFormat="1" applyFill="1" applyBorder="1" applyAlignment="1" applyProtection="1">
      <alignment horizontal="center"/>
      <protection hidden="1"/>
    </xf>
    <xf numFmtId="10" fontId="0" fillId="33" borderId="20" xfId="0" applyNumberFormat="1" applyFill="1" applyBorder="1" applyAlignment="1" applyProtection="1">
      <alignment horizontal="center"/>
      <protection hidden="1"/>
    </xf>
    <xf numFmtId="1" fontId="0" fillId="33" borderId="26" xfId="0" applyNumberFormat="1" applyFill="1" applyBorder="1" applyAlignment="1" applyProtection="1">
      <alignment/>
      <protection hidden="1"/>
    </xf>
    <xf numFmtId="1" fontId="0" fillId="33" borderId="19" xfId="0" applyNumberFormat="1" applyFill="1" applyBorder="1" applyAlignment="1" applyProtection="1">
      <alignment/>
      <protection hidden="1"/>
    </xf>
    <xf numFmtId="0" fontId="11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1" fillId="35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12" fillId="36" borderId="31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3" fillId="34" borderId="32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  <xf numFmtId="0" fontId="5" fillId="34" borderId="34" xfId="0" applyFont="1" applyFill="1" applyBorder="1" applyAlignment="1">
      <alignment horizontal="left"/>
    </xf>
    <xf numFmtId="0" fontId="5" fillId="34" borderId="35" xfId="0" applyFont="1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13" fillId="34" borderId="34" xfId="0" applyFont="1" applyFill="1" applyBorder="1" applyAlignment="1">
      <alignment horizontal="left"/>
    </xf>
    <xf numFmtId="0" fontId="14" fillId="34" borderId="35" xfId="0" applyFont="1" applyFill="1" applyBorder="1" applyAlignment="1">
      <alignment horizontal="left"/>
    </xf>
    <xf numFmtId="0" fontId="0" fillId="35" borderId="20" xfId="0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hidden="1"/>
    </xf>
    <xf numFmtId="0" fontId="14" fillId="34" borderId="33" xfId="0" applyFont="1" applyFill="1" applyBorder="1" applyAlignment="1">
      <alignment horizontal="left"/>
    </xf>
    <xf numFmtId="0" fontId="0" fillId="33" borderId="10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hidden="1"/>
    </xf>
    <xf numFmtId="1" fontId="0" fillId="33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19" fillId="0" borderId="0" xfId="0" applyFont="1" applyBorder="1" applyAlignment="1">
      <alignment/>
    </xf>
    <xf numFmtId="0" fontId="3" fillId="35" borderId="25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7" fillId="0" borderId="31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169" fontId="0" fillId="33" borderId="1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>
      <alignment/>
    </xf>
    <xf numFmtId="1" fontId="1" fillId="0" borderId="17" xfId="0" applyNumberFormat="1" applyFont="1" applyFill="1" applyBorder="1" applyAlignment="1" applyProtection="1">
      <alignment/>
      <protection locked="0"/>
    </xf>
    <xf numFmtId="0" fontId="1" fillId="35" borderId="32" xfId="0" applyFont="1" applyFill="1" applyBorder="1" applyAlignment="1">
      <alignment horizontal="right"/>
    </xf>
    <xf numFmtId="166" fontId="1" fillId="35" borderId="33" xfId="0" applyNumberFormat="1" applyFont="1" applyFill="1" applyBorder="1" applyAlignment="1" applyProtection="1">
      <alignment horizontal="left"/>
      <protection hidden="1"/>
    </xf>
    <xf numFmtId="0" fontId="1" fillId="35" borderId="34" xfId="0" applyFont="1" applyFill="1" applyBorder="1" applyAlignment="1">
      <alignment horizontal="right"/>
    </xf>
    <xf numFmtId="166" fontId="1" fillId="35" borderId="35" xfId="0" applyNumberFormat="1" applyFont="1" applyFill="1" applyBorder="1" applyAlignment="1" applyProtection="1">
      <alignment horizontal="left"/>
      <protection hidden="1"/>
    </xf>
    <xf numFmtId="0" fontId="1" fillId="35" borderId="39" xfId="0" applyFont="1" applyFill="1" applyBorder="1" applyAlignment="1">
      <alignment horizontal="right"/>
    </xf>
    <xf numFmtId="166" fontId="1" fillId="35" borderId="40" xfId="0" applyNumberFormat="1" applyFont="1" applyFill="1" applyBorder="1" applyAlignment="1" applyProtection="1">
      <alignment horizontal="left"/>
      <protection hidden="1"/>
    </xf>
    <xf numFmtId="0" fontId="21" fillId="35" borderId="32" xfId="0" applyFont="1" applyFill="1" applyBorder="1" applyAlignment="1">
      <alignment horizontal="right"/>
    </xf>
    <xf numFmtId="0" fontId="21" fillId="35" borderId="34" xfId="0" applyFont="1" applyFill="1" applyBorder="1" applyAlignment="1">
      <alignment horizontal="right"/>
    </xf>
    <xf numFmtId="0" fontId="21" fillId="35" borderId="39" xfId="0" applyFont="1" applyFill="1" applyBorder="1" applyAlignment="1">
      <alignment horizontal="right"/>
    </xf>
    <xf numFmtId="0" fontId="1" fillId="33" borderId="32" xfId="0" applyFont="1" applyFill="1" applyBorder="1" applyAlignment="1">
      <alignment horizontal="right"/>
    </xf>
    <xf numFmtId="166" fontId="1" fillId="33" borderId="33" xfId="0" applyNumberFormat="1" applyFont="1" applyFill="1" applyBorder="1" applyAlignment="1" applyProtection="1">
      <alignment horizontal="left"/>
      <protection hidden="1"/>
    </xf>
    <xf numFmtId="0" fontId="1" fillId="33" borderId="34" xfId="0" applyFont="1" applyFill="1" applyBorder="1" applyAlignment="1">
      <alignment horizontal="right"/>
    </xf>
    <xf numFmtId="166" fontId="1" fillId="33" borderId="35" xfId="0" applyNumberFormat="1" applyFont="1" applyFill="1" applyBorder="1" applyAlignment="1" applyProtection="1">
      <alignment horizontal="left"/>
      <protection hidden="1"/>
    </xf>
    <xf numFmtId="0" fontId="1" fillId="33" borderId="39" xfId="0" applyFont="1" applyFill="1" applyBorder="1" applyAlignment="1">
      <alignment horizontal="right"/>
    </xf>
    <xf numFmtId="166" fontId="1" fillId="33" borderId="40" xfId="0" applyNumberFormat="1" applyFont="1" applyFill="1" applyBorder="1" applyAlignment="1" applyProtection="1">
      <alignment horizontal="left"/>
      <protection hidden="1"/>
    </xf>
    <xf numFmtId="1" fontId="1" fillId="0" borderId="17" xfId="0" applyNumberFormat="1" applyFont="1" applyFill="1" applyBorder="1" applyAlignment="1" applyProtection="1">
      <alignment/>
      <protection locked="0"/>
    </xf>
    <xf numFmtId="10" fontId="1" fillId="35" borderId="21" xfId="0" applyNumberFormat="1" applyFont="1" applyFill="1" applyBorder="1" applyAlignment="1">
      <alignment horizontal="center"/>
    </xf>
    <xf numFmtId="10" fontId="1" fillId="33" borderId="21" xfId="0" applyNumberFormat="1" applyFont="1" applyFill="1" applyBorder="1" applyAlignment="1">
      <alignment horizontal="center" vertical="center"/>
    </xf>
    <xf numFmtId="169" fontId="1" fillId="33" borderId="2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8" borderId="20" xfId="0" applyFill="1" applyBorder="1" applyAlignment="1" applyProtection="1">
      <alignment/>
      <protection locked="0"/>
    </xf>
    <xf numFmtId="2" fontId="0" fillId="38" borderId="20" xfId="0" applyNumberFormat="1" applyFill="1" applyBorder="1" applyAlignment="1" applyProtection="1">
      <alignment/>
      <protection hidden="1"/>
    </xf>
    <xf numFmtId="2" fontId="0" fillId="38" borderId="2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38" borderId="20" xfId="0" applyNumberFormat="1" applyFill="1" applyBorder="1" applyAlignment="1" applyProtection="1">
      <alignment/>
      <protection locked="0"/>
    </xf>
    <xf numFmtId="1" fontId="0" fillId="38" borderId="26" xfId="0" applyNumberFormat="1" applyFill="1" applyBorder="1" applyAlignment="1" applyProtection="1">
      <alignment/>
      <protection hidden="1"/>
    </xf>
    <xf numFmtId="1" fontId="0" fillId="38" borderId="19" xfId="0" applyNumberFormat="1" applyFill="1" applyBorder="1" applyAlignment="1" applyProtection="1">
      <alignment/>
      <protection hidden="1"/>
    </xf>
    <xf numFmtId="1" fontId="0" fillId="38" borderId="10" xfId="0" applyNumberFormat="1" applyFill="1" applyBorder="1" applyAlignment="1" applyProtection="1">
      <alignment/>
      <protection locked="0"/>
    </xf>
    <xf numFmtId="1" fontId="0" fillId="37" borderId="10" xfId="0" applyNumberFormat="1" applyFill="1" applyBorder="1" applyAlignment="1" applyProtection="1">
      <alignment/>
      <protection locked="0"/>
    </xf>
    <xf numFmtId="0" fontId="1" fillId="0" borderId="20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hidden="1"/>
    </xf>
    <xf numFmtId="2" fontId="0" fillId="33" borderId="20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hidden="1" locked="0"/>
    </xf>
    <xf numFmtId="2" fontId="0" fillId="35" borderId="20" xfId="0" applyNumberFormat="1" applyFill="1" applyBorder="1" applyAlignment="1" applyProtection="1">
      <alignment/>
      <protection hidden="1" locked="0"/>
    </xf>
    <xf numFmtId="0" fontId="1" fillId="0" borderId="24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23" fillId="0" borderId="24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67" fontId="0" fillId="35" borderId="45" xfId="0" applyNumberFormat="1" applyFill="1" applyBorder="1" applyAlignment="1" applyProtection="1">
      <alignment horizontal="center"/>
      <protection hidden="1"/>
    </xf>
    <xf numFmtId="167" fontId="0" fillId="35" borderId="46" xfId="0" applyNumberFormat="1" applyFill="1" applyBorder="1" applyAlignment="1" applyProtection="1">
      <alignment horizontal="center"/>
      <protection hidden="1"/>
    </xf>
    <xf numFmtId="10" fontId="0" fillId="35" borderId="45" xfId="0" applyNumberFormat="1" applyFill="1" applyBorder="1" applyAlignment="1" applyProtection="1">
      <alignment horizontal="center"/>
      <protection hidden="1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 applyProtection="1">
      <alignment/>
      <protection/>
    </xf>
    <xf numFmtId="167" fontId="0" fillId="33" borderId="30" xfId="0" applyNumberFormat="1" applyFill="1" applyBorder="1" applyAlignment="1" applyProtection="1">
      <alignment horizontal="center"/>
      <protection hidden="1"/>
    </xf>
    <xf numFmtId="167" fontId="0" fillId="33" borderId="17" xfId="0" applyNumberFormat="1" applyFill="1" applyBorder="1" applyAlignment="1" applyProtection="1">
      <alignment horizontal="center"/>
      <protection hidden="1"/>
    </xf>
    <xf numFmtId="1" fontId="0" fillId="37" borderId="45" xfId="0" applyNumberFormat="1" applyFill="1" applyBorder="1" applyAlignment="1" applyProtection="1">
      <alignment/>
      <protection hidden="1" locked="0"/>
    </xf>
    <xf numFmtId="10" fontId="1" fillId="33" borderId="4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right"/>
    </xf>
    <xf numFmtId="0" fontId="0" fillId="33" borderId="36" xfId="0" applyFill="1" applyBorder="1" applyAlignment="1">
      <alignment horizontal="center"/>
    </xf>
    <xf numFmtId="167" fontId="0" fillId="33" borderId="47" xfId="0" applyNumberFormat="1" applyFill="1" applyBorder="1" applyAlignment="1" applyProtection="1">
      <alignment horizontal="center"/>
      <protection hidden="1"/>
    </xf>
    <xf numFmtId="10" fontId="0" fillId="33" borderId="47" xfId="0" applyNumberFormat="1" applyFill="1" applyBorder="1" applyAlignment="1" applyProtection="1">
      <alignment horizontal="center"/>
      <protection hidden="1"/>
    </xf>
    <xf numFmtId="1" fontId="0" fillId="33" borderId="37" xfId="0" applyNumberFormat="1" applyFill="1" applyBorder="1" applyAlignment="1" applyProtection="1">
      <alignment/>
      <protection hidden="1"/>
    </xf>
    <xf numFmtId="0" fontId="23" fillId="34" borderId="12" xfId="0" applyFont="1" applyFill="1" applyBorder="1" applyAlignment="1">
      <alignment horizontal="center"/>
    </xf>
    <xf numFmtId="0" fontId="23" fillId="34" borderId="13" xfId="0" applyFont="1" applyFill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1" fontId="0" fillId="37" borderId="47" xfId="0" applyNumberFormat="1" applyFill="1" applyBorder="1" applyAlignment="1" applyProtection="1">
      <alignment/>
      <protection locked="0"/>
    </xf>
    <xf numFmtId="1" fontId="0" fillId="37" borderId="20" xfId="0" applyNumberFormat="1" applyFill="1" applyBorder="1" applyAlignment="1" applyProtection="1">
      <alignment/>
      <protection locked="0"/>
    </xf>
    <xf numFmtId="0" fontId="5" fillId="34" borderId="32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39" borderId="32" xfId="0" applyFont="1" applyFill="1" applyBorder="1" applyAlignment="1">
      <alignment horizontal="center"/>
    </xf>
    <xf numFmtId="0" fontId="5" fillId="39" borderId="3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167" fontId="1" fillId="33" borderId="31" xfId="0" applyNumberFormat="1" applyFont="1" applyFill="1" applyBorder="1" applyAlignment="1" applyProtection="1">
      <alignment horizontal="center"/>
      <protection hidden="1"/>
    </xf>
    <xf numFmtId="0" fontId="1" fillId="0" borderId="50" xfId="0" applyFont="1" applyBorder="1" applyAlignment="1">
      <alignment horizontal="center"/>
    </xf>
    <xf numFmtId="0" fontId="12" fillId="36" borderId="3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5" fillId="39" borderId="39" xfId="0" applyFont="1" applyFill="1" applyBorder="1" applyAlignment="1">
      <alignment horizontal="left"/>
    </xf>
    <xf numFmtId="0" fontId="0" fillId="0" borderId="49" xfId="0" applyBorder="1" applyAlignment="1">
      <alignment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5" fillId="39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67" fontId="1" fillId="35" borderId="31" xfId="0" applyNumberFormat="1" applyFont="1" applyFill="1" applyBorder="1" applyAlignment="1" applyProtection="1">
      <alignment horizontal="center"/>
      <protection hidden="1"/>
    </xf>
    <xf numFmtId="0" fontId="1" fillId="35" borderId="50" xfId="0" applyFont="1" applyFill="1" applyBorder="1" applyAlignment="1">
      <alignment horizontal="center"/>
    </xf>
    <xf numFmtId="0" fontId="5" fillId="40" borderId="32" xfId="0" applyFont="1" applyFill="1" applyBorder="1" applyAlignment="1">
      <alignment horizontal="center"/>
    </xf>
    <xf numFmtId="0" fontId="5" fillId="40" borderId="39" xfId="0" applyFont="1" applyFill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5" fillId="34" borderId="39" xfId="0" applyFont="1" applyFill="1" applyBorder="1" applyAlignment="1">
      <alignment horizontal="left"/>
    </xf>
    <xf numFmtId="0" fontId="0" fillId="34" borderId="4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5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167" fontId="1" fillId="33" borderId="39" xfId="0" applyNumberFormat="1" applyFont="1" applyFill="1" applyBorder="1" applyAlignment="1" applyProtection="1">
      <alignment horizontal="center"/>
      <protection hidden="1"/>
    </xf>
    <xf numFmtId="0" fontId="1" fillId="0" borderId="5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8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Relationship Id="rId2" Type="http://schemas.openxmlformats.org/officeDocument/2006/relationships/image" Target="../media/image30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2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Relationship Id="rId2" Type="http://schemas.openxmlformats.org/officeDocument/2006/relationships/image" Target="../media/image3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(Cascade Blue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525"/>
          <c:w val="0.85625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MECSB!$C$6:$C$13</c:f>
              <c:numCache/>
            </c:numRef>
          </c:xVal>
          <c:yVal>
            <c:numRef>
              <c:f>MECSB!$D$6:$D$13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MECSB!$C$6:$C$13</c:f>
              <c:numCache/>
            </c:numRef>
          </c:xVal>
          <c:yVal>
            <c:numRef>
              <c:f>MECSB!$F$6:$F$13</c:f>
              <c:numCache/>
            </c:numRef>
          </c:yVal>
          <c:smooth val="0"/>
        </c:ser>
        <c:axId val="4591018"/>
        <c:axId val="41319163"/>
      </c:scatterChart>
      <c:valAx>
        <c:axId val="459101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19163"/>
        <c:crosses val="autoZero"/>
        <c:crossBetween val="midCat"/>
        <c:dispUnits/>
        <c:majorUnit val="64"/>
        <c:minorUnit val="32"/>
      </c:valAx>
      <c:valAx>
        <c:axId val="4131916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MECSB Relative Values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101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4425"/>
          <c:w val="0.845"/>
          <c:h val="0.7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'MEPE (561nm Ex)'!$T$6:$T$13</c:f>
              <c:numCache/>
            </c:numRef>
          </c:xVal>
          <c:yVal>
            <c:numRef>
              <c:f>'MEPE (561nm Ex)'!$U$6:$U$13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'MEPE (561nm Ex)'!$C$6:$C$13</c:f>
              <c:numCache/>
            </c:numRef>
          </c:xVal>
          <c:yVal>
            <c:numRef>
              <c:f>'MEPE (561nm Ex)'!$F$6:$F$13</c:f>
              <c:numCache/>
            </c:numRef>
          </c:yVal>
          <c:smooth val="0"/>
        </c:ser>
        <c:axId val="8314020"/>
        <c:axId val="7717317"/>
      </c:scatterChart>
      <c:valAx>
        <c:axId val="831402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17317"/>
        <c:crosses val="autoZero"/>
        <c:crossBetween val="midCat"/>
        <c:dispUnits/>
        <c:majorUnit val="64"/>
        <c:minorUnit val="32"/>
      </c:valAx>
      <c:valAx>
        <c:axId val="771731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4020"/>
        <c:crossesAt val="256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 - 488nm Ex)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35"/>
          <c:w val="0.842"/>
          <c:h val="0.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'MEPTR (488nm Ex)'!$C$7:$C$14</c:f>
              <c:numCache/>
            </c:numRef>
          </c:xVal>
          <c:yVal>
            <c:numRef>
              <c:f>'MEPTR (488nm Ex)'!$D$7:$D$14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'MEPTR (488nm Ex)'!$C$7:$C$14</c:f>
              <c:numCache/>
            </c:numRef>
          </c:xVal>
          <c:yVal>
            <c:numRef>
              <c:f>'MEPTR (488nm Ex)'!$F$7:$F$14</c:f>
              <c:numCache/>
            </c:numRef>
          </c:yVal>
          <c:smooth val="0"/>
        </c:ser>
        <c:axId val="2346990"/>
        <c:axId val="21122911"/>
      </c:scatterChart>
      <c:valAx>
        <c:axId val="234699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22911"/>
        <c:crosses val="autoZero"/>
        <c:crossBetween val="midCat"/>
        <c:dispUnits/>
        <c:majorUnit val="64"/>
        <c:minorUnit val="32"/>
      </c:valAx>
      <c:valAx>
        <c:axId val="21122911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699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 - 488nm Ex)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25"/>
          <c:w val="0.842"/>
          <c:h val="0.7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'MEPTR (488nm Ex)'!$T$6:$T$14</c:f>
              <c:numCache/>
            </c:numRef>
          </c:xVal>
          <c:yVal>
            <c:numRef>
              <c:f>'MEPTR (488nm Ex)'!$U$6:$U$14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'MEPTR (488nm Ex)'!$C$7:$C$14</c:f>
              <c:numCache/>
            </c:numRef>
          </c:xVal>
          <c:yVal>
            <c:numRef>
              <c:f>'MEPTR (488nm Ex)'!$F$7:$F$14</c:f>
              <c:numCache/>
            </c:numRef>
          </c:yVal>
          <c:smooth val="0"/>
        </c:ser>
        <c:axId val="55888472"/>
        <c:axId val="33234201"/>
      </c:scatterChart>
      <c:valAx>
        <c:axId val="5588847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34201"/>
        <c:crosses val="autoZero"/>
        <c:crossBetween val="midCat"/>
        <c:dispUnits/>
        <c:majorUnit val="64"/>
        <c:minorUnit val="32"/>
      </c:valAx>
      <c:valAx>
        <c:axId val="3323420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847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 - 488nm Ex)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1465"/>
          <c:w val="0.844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'MEPTR (561nm Ex)'!$C$7:$C$14</c:f>
              <c:numCache/>
            </c:numRef>
          </c:xVal>
          <c:yVal>
            <c:numRef>
              <c:f>'MEPTR (561nm Ex)'!$D$7:$D$14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'MEPTR (561nm Ex)'!$C$7:$C$14</c:f>
              <c:numCache/>
            </c:numRef>
          </c:xVal>
          <c:yVal>
            <c:numRef>
              <c:f>'MEPTR (561nm Ex)'!$F$7:$F$14</c:f>
              <c:numCache/>
            </c:numRef>
          </c:yVal>
          <c:smooth val="0"/>
        </c:ser>
        <c:axId val="30672354"/>
        <c:axId val="7615731"/>
      </c:scatterChart>
      <c:valAx>
        <c:axId val="3067235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15731"/>
        <c:crosses val="autoZero"/>
        <c:crossBetween val="midCat"/>
        <c:dispUnits/>
        <c:majorUnit val="64"/>
        <c:minorUnit val="32"/>
      </c:valAx>
      <c:valAx>
        <c:axId val="7615731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235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 - 488 Ex)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4425"/>
          <c:w val="0.843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'MEPTR (561nm Ex)'!$T$6:$T$14</c:f>
              <c:numCache/>
            </c:numRef>
          </c:xVal>
          <c:yVal>
            <c:numRef>
              <c:f>'MEPTR (561nm Ex)'!$U$6:$U$14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'MEPTR (561nm Ex)'!$C$7:$C$14</c:f>
              <c:numCache/>
            </c:numRef>
          </c:xVal>
          <c:yVal>
            <c:numRef>
              <c:f>'MEPTR (561nm Ex)'!$F$7:$F$14</c:f>
              <c:numCache/>
            </c:numRef>
          </c:yVal>
          <c:smooth val="0"/>
        </c:ser>
        <c:axId val="1432716"/>
        <c:axId val="12894445"/>
      </c:scatterChart>
      <c:valAx>
        <c:axId val="143271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445"/>
        <c:crosses val="autoZero"/>
        <c:crossBetween val="midCat"/>
        <c:dispUnits/>
        <c:majorUnit val="64"/>
        <c:minorUnit val="32"/>
      </c:valAx>
      <c:valAx>
        <c:axId val="1289444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71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 - 488nm Ex)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375"/>
          <c:w val="0.84125"/>
          <c:h val="0.7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'MECY (488nm Ex)'!$C$6:$C$13</c:f>
              <c:numCache/>
            </c:numRef>
          </c:xVal>
          <c:yVal>
            <c:numRef>
              <c:f>'MECY (488nm Ex)'!$D$6:$D$13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'MECY (488nm Ex)'!$C$6:$C$13</c:f>
              <c:numCache/>
            </c:numRef>
          </c:xVal>
          <c:yVal>
            <c:numRef>
              <c:f>'MECY (488nm Ex)'!$F$6:$F$13</c:f>
              <c:numCache/>
            </c:numRef>
          </c:yVal>
          <c:smooth val="0"/>
        </c:ser>
        <c:axId val="48941142"/>
        <c:axId val="37817095"/>
      </c:scatterChart>
      <c:valAx>
        <c:axId val="4894114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17095"/>
        <c:crosses val="autoZero"/>
        <c:crossBetween val="midCat"/>
        <c:dispUnits/>
        <c:majorUnit val="64"/>
        <c:minorUnit val="32"/>
      </c:valAx>
      <c:valAx>
        <c:axId val="3781709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114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 - 488nm Ex)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4125"/>
          <c:w val="0.83975"/>
          <c:h val="0.77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'MECY (488nm Ex)'!$T$6:$T$13</c:f>
              <c:numCache/>
            </c:numRef>
          </c:xVal>
          <c:yVal>
            <c:numRef>
              <c:f>'MECY (488nm Ex)'!$U$6:$U$13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'MECY (488nm Ex)'!$C$6:$C$13</c:f>
              <c:numCache/>
            </c:numRef>
          </c:xVal>
          <c:yVal>
            <c:numRef>
              <c:f>'MECY (488nm Ex)'!$F$6:$F$13</c:f>
              <c:numCache/>
            </c:numRef>
          </c:yVal>
          <c:smooth val="0"/>
        </c:ser>
        <c:axId val="4809536"/>
        <c:axId val="43285825"/>
      </c:scatterChart>
      <c:valAx>
        <c:axId val="480953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5825"/>
        <c:crosses val="autoZero"/>
        <c:crossBetween val="midCat"/>
        <c:dispUnits/>
        <c:majorUnit val="64"/>
        <c:minorUnit val="32"/>
      </c:valAx>
      <c:valAx>
        <c:axId val="4328582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953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 - 561nm Ex)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14675"/>
          <c:w val="0.82925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'MECY (561nm Ex)'!$C$6:$C$13</c:f>
              <c:numCache/>
            </c:numRef>
          </c:xVal>
          <c:yVal>
            <c:numRef>
              <c:f>'MECY (561nm Ex)'!$D$6:$D$13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'MECY (561nm Ex)'!$C$6:$C$13</c:f>
              <c:numCache/>
            </c:numRef>
          </c:xVal>
          <c:yVal>
            <c:numRef>
              <c:f>'MECY (561nm Ex)'!$F$6:$F$13</c:f>
              <c:numCache/>
            </c:numRef>
          </c:yVal>
          <c:smooth val="0"/>
        </c:ser>
        <c:axId val="54028106"/>
        <c:axId val="16490907"/>
      </c:scatterChart>
      <c:valAx>
        <c:axId val="5402810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0907"/>
        <c:crosses val="autoZero"/>
        <c:crossBetween val="midCat"/>
        <c:dispUnits/>
        <c:majorUnit val="64"/>
        <c:minorUnit val="32"/>
      </c:valAx>
      <c:valAx>
        <c:axId val="1649090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2810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 - 561nm Ex)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4525"/>
          <c:w val="0.8425"/>
          <c:h val="0.7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'MECY (561nm Ex)'!$T$6:$T$13</c:f>
              <c:numCache/>
            </c:numRef>
          </c:xVal>
          <c:yVal>
            <c:numRef>
              <c:f>'MECY (561nm Ex)'!$U$6:$U$13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'MECY (561nm Ex)'!$C$6:$C$13</c:f>
              <c:numCache/>
            </c:numRef>
          </c:xVal>
          <c:yVal>
            <c:numRef>
              <c:f>'MECY (561nm Ex)'!$F$6:$F$13</c:f>
              <c:numCache/>
            </c:numRef>
          </c:yVal>
          <c:smooth val="0"/>
        </c:ser>
        <c:axId val="14200436"/>
        <c:axId val="60695061"/>
      </c:scatterChart>
      <c:valAx>
        <c:axId val="1420043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5061"/>
        <c:crosses val="autoZero"/>
        <c:crossBetween val="midCat"/>
        <c:dispUnits/>
        <c:majorUnit val="64"/>
        <c:minorUnit val="32"/>
      </c:valAx>
      <c:valAx>
        <c:axId val="6069506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0043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35"/>
          <c:w val="0.84225"/>
          <c:h val="0.77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MEPCY7!$C$6:$C$13</c:f>
              <c:numCache/>
            </c:numRef>
          </c:xVal>
          <c:yVal>
            <c:numRef>
              <c:f>MEPCY7!$D$6:$D$13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MEPCY7!$C$6:$C$13</c:f>
              <c:numCache/>
            </c:numRef>
          </c:xVal>
          <c:yVal>
            <c:numRef>
              <c:f>MEPCY7!$F$6:$F$13</c:f>
              <c:numCache/>
            </c:numRef>
          </c:yVal>
          <c:smooth val="0"/>
        </c:ser>
        <c:axId val="9384638"/>
        <c:axId val="17352879"/>
      </c:scatterChart>
      <c:valAx>
        <c:axId val="938463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52879"/>
        <c:crosses val="autoZero"/>
        <c:crossBetween val="midCat"/>
        <c:dispUnits/>
        <c:majorUnit val="64"/>
        <c:minorUnit val="32"/>
      </c:valAx>
      <c:valAx>
        <c:axId val="1735287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MEPECY7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8463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(Cascade Blue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525"/>
          <c:w val="0.841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MECSB!$T$6:$T$11</c:f>
              <c:numCache/>
            </c:numRef>
          </c:xVal>
          <c:yVal>
            <c:numRef>
              <c:f>MECSB!$U$6:$U$11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MECSB!$C$6:$C$13</c:f>
              <c:numCache/>
            </c:numRef>
          </c:xVal>
          <c:yVal>
            <c:numRef>
              <c:f>MECSB!$F$6:$F$13</c:f>
              <c:numCache/>
            </c:numRef>
          </c:yVal>
          <c:smooth val="0"/>
        </c:ser>
        <c:axId val="36328148"/>
        <c:axId val="58517877"/>
      </c:scatterChart>
      <c:valAx>
        <c:axId val="3632814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17877"/>
        <c:crosses val="autoZero"/>
        <c:crossBetween val="midCat"/>
        <c:dispUnits/>
        <c:majorUnit val="64"/>
        <c:minorUnit val="32"/>
      </c:valAx>
      <c:valAx>
        <c:axId val="5851787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MECSB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2814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(PE-Cy7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175"/>
          <c:w val="0.846"/>
          <c:h val="0.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MEPCY7!$T$6:$T$13</c:f>
              <c:numCache/>
            </c:numRef>
          </c:xVal>
          <c:yVal>
            <c:numRef>
              <c:f>MEPCY7!$U$6:$U$13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MEPCY7!$C$6:$C$13</c:f>
              <c:numCache/>
            </c:numRef>
          </c:xVal>
          <c:yVal>
            <c:numRef>
              <c:f>MEPCY7!$F$6:$F$13</c:f>
              <c:numCache/>
            </c:numRef>
          </c:yVal>
          <c:smooth val="0"/>
        </c:ser>
        <c:axId val="21958184"/>
        <c:axId val="63405929"/>
      </c:scatterChart>
      <c:valAx>
        <c:axId val="2195818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5929"/>
        <c:crosses val="autoZero"/>
        <c:crossBetween val="midCat"/>
        <c:dispUnits/>
        <c:majorUnit val="64"/>
        <c:minorUnit val="32"/>
      </c:valAx>
      <c:valAx>
        <c:axId val="6340592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MEPCY7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5818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35"/>
          <c:w val="0.84225"/>
          <c:h val="0.77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MEAP!$C$6:$C$13</c:f>
              <c:numCache/>
            </c:numRef>
          </c:xVal>
          <c:yVal>
            <c:numRef>
              <c:f>MEAP!$D$6:$D$13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MEAP!$C$6:$C$13</c:f>
              <c:numCache/>
            </c:numRef>
          </c:xVal>
          <c:yVal>
            <c:numRef>
              <c:f>MEAP!$F$6:$F$13</c:f>
              <c:numCache/>
            </c:numRef>
          </c:yVal>
          <c:smooth val="0"/>
        </c:ser>
        <c:axId val="33782450"/>
        <c:axId val="35606595"/>
      </c:scatterChart>
      <c:valAx>
        <c:axId val="3378245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06595"/>
        <c:crosses val="autoZero"/>
        <c:crossBetween val="midCat"/>
        <c:dispUnits/>
        <c:majorUnit val="64"/>
        <c:minorUnit val="32"/>
      </c:valAx>
      <c:valAx>
        <c:axId val="3560659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8245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175"/>
          <c:w val="0.846"/>
          <c:h val="0.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MEAP!$T$6:$T$13</c:f>
              <c:numCache/>
            </c:numRef>
          </c:xVal>
          <c:yVal>
            <c:numRef>
              <c:f>MEAP!$U$6:$U$13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MEAP!$C$6:$C$13</c:f>
              <c:numCache/>
            </c:numRef>
          </c:xVal>
          <c:yVal>
            <c:numRef>
              <c:f>MEAP!$F$6:$F$13</c:f>
              <c:numCache/>
            </c:numRef>
          </c:yVal>
          <c:smooth val="0"/>
        </c:ser>
        <c:axId val="52023900"/>
        <c:axId val="65561917"/>
      </c:scatterChart>
      <c:valAx>
        <c:axId val="5202390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61917"/>
        <c:crosses val="autoZero"/>
        <c:crossBetween val="midCat"/>
        <c:dispUnits/>
        <c:majorUnit val="64"/>
        <c:minorUnit val="32"/>
      </c:valAx>
      <c:valAx>
        <c:axId val="6556191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2390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35"/>
          <c:w val="0.84225"/>
          <c:h val="0.77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MEAPCY7!$C$6:$C$13</c:f>
              <c:numCache/>
            </c:numRef>
          </c:xVal>
          <c:yVal>
            <c:numRef>
              <c:f>MEAPCY7!$D$6:$D$13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MEAPCY7!$C$6:$C$13</c:f>
              <c:numCache/>
            </c:numRef>
          </c:xVal>
          <c:yVal>
            <c:numRef>
              <c:f>MEAPCY7!$F$6:$F$13</c:f>
              <c:numCache/>
            </c:numRef>
          </c:yVal>
          <c:smooth val="0"/>
        </c:ser>
        <c:axId val="53186342"/>
        <c:axId val="8915031"/>
      </c:scatterChart>
      <c:valAx>
        <c:axId val="5318634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15031"/>
        <c:crosses val="autoZero"/>
        <c:crossBetween val="midCat"/>
        <c:dispUnits/>
        <c:majorUnit val="64"/>
        <c:minorUnit val="32"/>
      </c:valAx>
      <c:valAx>
        <c:axId val="8915031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MEAPCY7 Relative Values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634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(APC-CY7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175"/>
          <c:w val="0.846"/>
          <c:h val="0.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MEAPCY7!$T$6:$T$13</c:f>
              <c:numCache/>
            </c:numRef>
          </c:xVal>
          <c:yVal>
            <c:numRef>
              <c:f>MEAPCY7!$U$6:$U$13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MEAPCY7!$C$6:$C$13</c:f>
              <c:numCache/>
            </c:numRef>
          </c:xVal>
          <c:yVal>
            <c:numRef>
              <c:f>MEAPCY7!$F$6:$F$13</c:f>
              <c:numCache/>
            </c:numRef>
          </c:yVal>
          <c:smooth val="0"/>
        </c:ser>
        <c:axId val="13126416"/>
        <c:axId val="51028881"/>
      </c:scatterChart>
      <c:valAx>
        <c:axId val="1312641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28881"/>
        <c:crosses val="autoZero"/>
        <c:crossBetween val="midCat"/>
        <c:dispUnits/>
        <c:majorUnit val="64"/>
        <c:minorUnit val="32"/>
      </c:valAx>
      <c:valAx>
        <c:axId val="5102888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MEAPCY7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2641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(Blue Fluorescent Protein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525"/>
          <c:w val="0.85625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MEBFP!$C$6:$C$13</c:f>
              <c:numCache/>
            </c:numRef>
          </c:xVal>
          <c:yVal>
            <c:numRef>
              <c:f>MEBFP!$D$6:$D$13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MEBFP!$C$6:$C$13</c:f>
              <c:numCache/>
            </c:numRef>
          </c:xVal>
          <c:yVal>
            <c:numRef>
              <c:f>MEBFP!$F$6:$F$13</c:f>
              <c:numCache/>
            </c:numRef>
          </c:yVal>
          <c:smooth val="0"/>
        </c:ser>
        <c:axId val="56898846"/>
        <c:axId val="42327567"/>
      </c:scatterChart>
      <c:valAx>
        <c:axId val="5689884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7567"/>
        <c:crosses val="autoZero"/>
        <c:crossBetween val="midCat"/>
        <c:dispUnits/>
        <c:majorUnit val="64"/>
        <c:minorUnit val="32"/>
      </c:valAx>
      <c:valAx>
        <c:axId val="4232756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MEBFP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884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(Blue Fluorescent Protein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525"/>
          <c:w val="0.841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MEBFP!$T$6:$T$11</c:f>
              <c:numCache/>
            </c:numRef>
          </c:xVal>
          <c:yVal>
            <c:numRef>
              <c:f>MEBFP!$U$6:$U$11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MEBFP!$C$6:$C$13</c:f>
              <c:numCache/>
            </c:numRef>
          </c:xVal>
          <c:yVal>
            <c:numRef>
              <c:f>MEBFP!$F$6:$F$13</c:f>
              <c:numCache/>
            </c:numRef>
          </c:yVal>
          <c:smooth val="0"/>
        </c:ser>
        <c:axId val="45403784"/>
        <c:axId val="5980873"/>
      </c:scatterChart>
      <c:valAx>
        <c:axId val="4540378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0873"/>
        <c:crosses val="autoZero"/>
        <c:crossBetween val="midCat"/>
        <c:dispUnits/>
        <c:majorUnit val="64"/>
        <c:minorUnit val="32"/>
      </c:valAx>
      <c:valAx>
        <c:axId val="598087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MEBFP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0378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525"/>
          <c:w val="0.85625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MEFL!$C$6:$C$13</c:f>
              <c:numCache/>
            </c:numRef>
          </c:xVal>
          <c:yVal>
            <c:numRef>
              <c:f>MEFL!$D$6:$D$13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MEFL!$C$6:$C$13</c:f>
              <c:numCache/>
            </c:numRef>
          </c:xVal>
          <c:yVal>
            <c:numRef>
              <c:f>MEFL!$F$6:$F$13</c:f>
              <c:numCache/>
            </c:numRef>
          </c:yVal>
          <c:smooth val="0"/>
        </c:ser>
        <c:axId val="53827858"/>
        <c:axId val="14688675"/>
      </c:scatterChart>
      <c:valAx>
        <c:axId val="5382785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88675"/>
        <c:crosses val="autoZero"/>
        <c:crossBetween val="midCat"/>
        <c:dispUnits/>
        <c:majorUnit val="64"/>
        <c:minorUnit val="32"/>
      </c:valAx>
      <c:valAx>
        <c:axId val="1468867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2785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525"/>
          <c:w val="0.841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MEFL!$T$6:$T$11</c:f>
              <c:numCache/>
            </c:numRef>
          </c:xVal>
          <c:yVal>
            <c:numRef>
              <c:f>MEFL!$U$6:$U$11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MEFL!$C$6:$C$13</c:f>
              <c:numCache/>
            </c:numRef>
          </c:xVal>
          <c:yVal>
            <c:numRef>
              <c:f>MEFL!$F$6:$F$13</c:f>
              <c:numCache/>
            </c:numRef>
          </c:yVal>
          <c:smooth val="0"/>
        </c:ser>
        <c:axId val="65089212"/>
        <c:axId val="48931997"/>
      </c:scatterChart>
      <c:valAx>
        <c:axId val="6508921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1997"/>
        <c:crosses val="autoZero"/>
        <c:crossBetween val="midCat"/>
        <c:dispUnits/>
        <c:majorUnit val="64"/>
        <c:minorUnit val="32"/>
      </c:valAx>
      <c:valAx>
        <c:axId val="4893199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921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 - 488nm Ex)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275"/>
          <c:w val="0.8425"/>
          <c:h val="0.7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'MEPE (488nm Ex)'!$C$6:$C$13</c:f>
              <c:numCache/>
            </c:numRef>
          </c:xVal>
          <c:yVal>
            <c:numRef>
              <c:f>'MEPE (488nm Ex)'!$D$6:$D$13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'MEPE (488nm Ex)'!$C$6:$C$13</c:f>
              <c:numCache/>
            </c:numRef>
          </c:xVal>
          <c:yVal>
            <c:numRef>
              <c:f>'MEPE (488nm Ex)'!$F$6:$F$13</c:f>
              <c:numCache/>
            </c:numRef>
          </c:yVal>
          <c:smooth val="0"/>
        </c:ser>
        <c:axId val="37734790"/>
        <c:axId val="4068791"/>
      </c:scatterChart>
      <c:valAx>
        <c:axId val="3773479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8791"/>
        <c:crosses val="autoZero"/>
        <c:crossBetween val="midCat"/>
        <c:dispUnits/>
        <c:majorUnit val="64"/>
        <c:minorUnit val="32"/>
      </c:valAx>
      <c:valAx>
        <c:axId val="4068791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4790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 - 488nm Ex)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2"/>
          <c:w val="0.846"/>
          <c:h val="0.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'MEPE (488nm Ex)'!$T$6:$T$13</c:f>
              <c:numCache/>
            </c:numRef>
          </c:xVal>
          <c:yVal>
            <c:numRef>
              <c:f>'MEPE (488nm Ex)'!$U$6:$U$13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'MEPE (488nm Ex)'!$C$6:$C$13</c:f>
              <c:numCache/>
            </c:numRef>
          </c:xVal>
          <c:yVal>
            <c:numRef>
              <c:f>'MEPE (488nm Ex)'!$F$6:$F$13</c:f>
              <c:numCache/>
            </c:numRef>
          </c:yVal>
          <c:smooth val="0"/>
        </c:ser>
        <c:axId val="36619120"/>
        <c:axId val="61136625"/>
      </c:scatterChart>
      <c:valAx>
        <c:axId val="3661912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6625"/>
        <c:crosses val="autoZero"/>
        <c:crossBetween val="midCat"/>
        <c:dispUnits/>
        <c:majorUnit val="64"/>
        <c:minorUnit val="32"/>
      </c:valAx>
      <c:valAx>
        <c:axId val="6113662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19120"/>
        <c:crossesAt val="256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4525"/>
          <c:w val="0.8535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'MEPE (561nm Ex)'!$C$6:$C$13</c:f>
              <c:numCache/>
            </c:numRef>
          </c:xVal>
          <c:yVal>
            <c:numRef>
              <c:f>'MEPE (561nm Ex)'!$D$6:$D$13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'MEPE (561nm Ex)'!$C$6:$C$13</c:f>
              <c:numCache/>
            </c:numRef>
          </c:xVal>
          <c:yVal>
            <c:numRef>
              <c:f>'MEPE (561nm Ex)'!$F$6:$F$13</c:f>
              <c:numCache/>
            </c:numRef>
          </c:yVal>
          <c:smooth val="0"/>
        </c:ser>
        <c:axId val="13358714"/>
        <c:axId val="53119563"/>
      </c:scatterChart>
      <c:valAx>
        <c:axId val="1335871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9563"/>
        <c:crosses val="autoZero"/>
        <c:crossBetween val="midCat"/>
        <c:dispUnits/>
        <c:majorUnit val="64"/>
        <c:minorUnit val="32"/>
      </c:valAx>
      <c:valAx>
        <c:axId val="5311956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58714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8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3267075"/>
        <a:ext cx="5381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25</xdr:col>
      <xdr:colOff>0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10467975" y="3257550"/>
        <a:ext cx="54959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8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3267075"/>
        <a:ext cx="5381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25</xdr:col>
      <xdr:colOff>0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10467975" y="3257550"/>
        <a:ext cx="54959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904875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0" y="3457575"/>
        <a:ext cx="55530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904875</xdr:colOff>
      <xdr:row>45</xdr:row>
      <xdr:rowOff>9525</xdr:rowOff>
    </xdr:to>
    <xdr:graphicFrame>
      <xdr:nvGraphicFramePr>
        <xdr:cNvPr id="2" name="Chart 7"/>
        <xdr:cNvGraphicFramePr/>
      </xdr:nvGraphicFramePr>
      <xdr:xfrm>
        <a:off x="10639425" y="3295650"/>
        <a:ext cx="55435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904875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0" y="3457575"/>
        <a:ext cx="55530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904875</xdr:colOff>
      <xdr:row>45</xdr:row>
      <xdr:rowOff>9525</xdr:rowOff>
    </xdr:to>
    <xdr:graphicFrame>
      <xdr:nvGraphicFramePr>
        <xdr:cNvPr id="2" name="Chart 7"/>
        <xdr:cNvGraphicFramePr/>
      </xdr:nvGraphicFramePr>
      <xdr:xfrm>
        <a:off x="10639425" y="3295650"/>
        <a:ext cx="55435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876300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0" y="3257550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876300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0" y="3257550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9">
      <selection activeCell="D7" sqref="D7:D13"/>
    </sheetView>
  </sheetViews>
  <sheetFormatPr defaultColWidth="9.140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7" t="s">
        <v>29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64</v>
      </c>
    </row>
    <row r="4" spans="2:16" ht="2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93</v>
      </c>
      <c r="E5" s="3" t="s">
        <v>94</v>
      </c>
      <c r="F5" s="3" t="s">
        <v>13</v>
      </c>
      <c r="G5" s="7" t="s">
        <v>10</v>
      </c>
      <c r="H5" s="4" t="s">
        <v>95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93</v>
      </c>
      <c r="V5" s="3" t="s">
        <v>94</v>
      </c>
      <c r="W5" s="3" t="s">
        <v>13</v>
      </c>
      <c r="X5" s="7" t="s">
        <v>10</v>
      </c>
      <c r="Y5" s="4" t="s">
        <v>95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3">
        <v>98.23133291532115</v>
      </c>
      <c r="D6" s="69"/>
      <c r="E6" s="17"/>
      <c r="F6" s="17">
        <f>H$15*C6+H$16</f>
        <v>1.702282712919971</v>
      </c>
      <c r="G6" s="44"/>
      <c r="H6" s="47">
        <f>10^F6</f>
        <v>50.38284795642441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96</v>
      </c>
      <c r="S6" s="9">
        <v>1</v>
      </c>
      <c r="T6" s="82">
        <f aca="true" t="shared" si="0" ref="T6:T13">M50</f>
        <v>0</v>
      </c>
      <c r="U6" s="115">
        <f aca="true" t="shared" si="1" ref="U6:U13">O50</f>
        <v>0.4360843744081294</v>
      </c>
      <c r="V6" s="17">
        <f aca="true" t="shared" si="2" ref="V6:V13">LOG10(U6)</f>
        <v>-0.36042947450497964</v>
      </c>
      <c r="W6" s="17" t="e">
        <f aca="true" t="shared" si="3" ref="W6:W13">Y$15*T6+Y$16</f>
        <v>#DIV/0!</v>
      </c>
      <c r="X6" s="44" t="e">
        <f aca="true" t="shared" si="4" ref="X6:X13">((ABS(W6-V6))/W6)*10</f>
        <v>#DIV/0!</v>
      </c>
      <c r="Y6" s="47" t="e">
        <f aca="true" t="shared" si="5" ref="Y6:Y13">10^W6</f>
        <v>#DIV/0!</v>
      </c>
      <c r="AA6" s="160" t="s">
        <v>65</v>
      </c>
      <c r="AB6" s="161"/>
      <c r="AC6" s="161"/>
      <c r="AD6" s="162"/>
    </row>
    <row r="7" spans="2:30" ht="15">
      <c r="B7" s="9">
        <v>2</v>
      </c>
      <c r="C7" s="123">
        <v>118.9254225597901</v>
      </c>
      <c r="D7" s="115">
        <v>137.03385628275353</v>
      </c>
      <c r="E7" s="17">
        <f aca="true" t="shared" si="6" ref="E7:E13">LOG10(D7)</f>
        <v>2.1368278794210434</v>
      </c>
      <c r="F7" s="17">
        <f aca="true" t="shared" si="7" ref="F7:F13">H$15*C7+H$16</f>
        <v>2.1368278794210442</v>
      </c>
      <c r="G7" s="44">
        <f aca="true" t="shared" si="8" ref="G7:G13">((ABS(F7-E7))/F7)</f>
        <v>4.156527665395164E-16</v>
      </c>
      <c r="H7" s="47">
        <f aca="true" t="shared" si="9" ref="H7:H13">10^F7</f>
        <v>137.0338562827538</v>
      </c>
      <c r="J7" s="56" t="s">
        <v>27</v>
      </c>
      <c r="K7" s="57"/>
      <c r="L7" s="25"/>
      <c r="M7" s="81"/>
      <c r="N7" s="123"/>
      <c r="O7" s="27">
        <f aca="true" t="shared" si="10" ref="O7:O18">H$15*N7+H$16</f>
        <v>-0.36042947450497964</v>
      </c>
      <c r="P7" s="71">
        <f aca="true" t="shared" si="11" ref="P7:P18">10^O7</f>
        <v>0.4360843744081294</v>
      </c>
      <c r="S7" s="9">
        <v>2</v>
      </c>
      <c r="T7" s="82">
        <f t="shared" si="0"/>
        <v>0</v>
      </c>
      <c r="U7" s="115">
        <f t="shared" si="1"/>
        <v>0.4360843744081294</v>
      </c>
      <c r="V7" s="17">
        <f t="shared" si="2"/>
        <v>-0.36042947450497964</v>
      </c>
      <c r="W7" s="17" t="e">
        <f t="shared" si="3"/>
        <v>#DIV/0!</v>
      </c>
      <c r="X7" s="44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96</v>
      </c>
    </row>
    <row r="8" spans="2:30" ht="13.5" thickBot="1">
      <c r="B8" s="9">
        <v>3</v>
      </c>
      <c r="C8" s="123">
        <v>135.96917808657696</v>
      </c>
      <c r="D8" s="115">
        <v>312.407497210043</v>
      </c>
      <c r="E8" s="17">
        <f t="shared" si="6"/>
        <v>2.494721447605653</v>
      </c>
      <c r="F8" s="17">
        <f t="shared" si="7"/>
        <v>2.494721447605654</v>
      </c>
      <c r="G8" s="44">
        <f t="shared" si="8"/>
        <v>3.560230824778324E-16</v>
      </c>
      <c r="H8" s="47">
        <f t="shared" si="9"/>
        <v>312.4074972100436</v>
      </c>
      <c r="J8" s="58" t="s">
        <v>20</v>
      </c>
      <c r="K8" s="59" t="s">
        <v>21</v>
      </c>
      <c r="L8" s="25"/>
      <c r="M8" s="81"/>
      <c r="N8" s="123"/>
      <c r="O8" s="27">
        <f t="shared" si="10"/>
        <v>-0.36042947450497964</v>
      </c>
      <c r="P8" s="71">
        <f t="shared" si="11"/>
        <v>0.4360843744081294</v>
      </c>
      <c r="S8" s="9">
        <v>3</v>
      </c>
      <c r="T8" s="82">
        <f t="shared" si="0"/>
        <v>0</v>
      </c>
      <c r="U8" s="115">
        <f t="shared" si="1"/>
        <v>0.4360843744081294</v>
      </c>
      <c r="V8" s="17">
        <f t="shared" si="2"/>
        <v>-0.36042947450497964</v>
      </c>
      <c r="W8" s="17" t="e">
        <f t="shared" si="3"/>
        <v>#DIV/0!</v>
      </c>
      <c r="X8" s="44" t="e">
        <f t="shared" si="4"/>
        <v>#DIV/0!</v>
      </c>
      <c r="Y8" s="47" t="e">
        <f t="shared" si="5"/>
        <v>#DIV/0!</v>
      </c>
      <c r="AA8" s="117"/>
      <c r="AB8" s="67"/>
      <c r="AC8" s="118" t="e">
        <f aca="true" t="shared" si="12" ref="AC8:AC19">Y$15*AB8+Y$16</f>
        <v>#DIV/0!</v>
      </c>
      <c r="AD8" s="71" t="e">
        <f aca="true" t="shared" si="13" ref="AD8:AD19">10^AC8</f>
        <v>#DIV/0!</v>
      </c>
    </row>
    <row r="9" spans="2:30" ht="12.75">
      <c r="B9" s="9">
        <v>4</v>
      </c>
      <c r="C9" s="123">
        <v>157.65060818210648</v>
      </c>
      <c r="D9" s="115">
        <v>891.2494976665462</v>
      </c>
      <c r="E9" s="17">
        <f t="shared" si="6"/>
        <v>2.9499992980793235</v>
      </c>
      <c r="F9" s="17">
        <f t="shared" si="7"/>
        <v>2.949999298079324</v>
      </c>
      <c r="G9" s="44">
        <f t="shared" si="8"/>
        <v>1.5053875102248288E-16</v>
      </c>
      <c r="H9" s="47">
        <f t="shared" si="9"/>
        <v>891.2494976665478</v>
      </c>
      <c r="J9" s="67"/>
      <c r="K9" s="1">
        <f aca="true" t="shared" si="14" ref="K9:K16">J9/4</f>
        <v>0</v>
      </c>
      <c r="L9" s="25"/>
      <c r="M9" s="81"/>
      <c r="N9" s="123"/>
      <c r="O9" s="27">
        <f t="shared" si="10"/>
        <v>-0.36042947450497964</v>
      </c>
      <c r="P9" s="71">
        <f t="shared" si="11"/>
        <v>0.4360843744081294</v>
      </c>
      <c r="S9" s="9">
        <v>4</v>
      </c>
      <c r="T9" s="82">
        <f t="shared" si="0"/>
        <v>0</v>
      </c>
      <c r="U9" s="115">
        <f t="shared" si="1"/>
        <v>0.4360843744081294</v>
      </c>
      <c r="V9" s="17">
        <f t="shared" si="2"/>
        <v>-0.36042947450497964</v>
      </c>
      <c r="W9" s="17" t="e">
        <f t="shared" si="3"/>
        <v>#DIV/0!</v>
      </c>
      <c r="X9" s="44" t="e">
        <f t="shared" si="4"/>
        <v>#DIV/0!</v>
      </c>
      <c r="Y9" s="47" t="e">
        <f t="shared" si="5"/>
        <v>#DIV/0!</v>
      </c>
      <c r="AA9" s="117"/>
      <c r="AB9" s="67"/>
      <c r="AC9" s="118" t="e">
        <f t="shared" si="12"/>
        <v>#DIV/0!</v>
      </c>
      <c r="AD9" s="71" t="e">
        <f t="shared" si="13"/>
        <v>#DIV/0!</v>
      </c>
    </row>
    <row r="10" spans="2:30" ht="12.75">
      <c r="B10" s="9">
        <v>5</v>
      </c>
      <c r="C10" s="123">
        <v>180.27714212070268</v>
      </c>
      <c r="D10" s="115">
        <v>2661.4782809205867</v>
      </c>
      <c r="E10" s="17">
        <f t="shared" si="6"/>
        <v>3.4251229264490974</v>
      </c>
      <c r="F10" s="17">
        <f t="shared" si="7"/>
        <v>3.4251229264490983</v>
      </c>
      <c r="G10" s="44">
        <f t="shared" si="8"/>
        <v>2.593128593550713E-16</v>
      </c>
      <c r="H10" s="47">
        <f t="shared" si="9"/>
        <v>2661.478280920594</v>
      </c>
      <c r="J10" s="67"/>
      <c r="K10" s="1">
        <f t="shared" si="14"/>
        <v>0</v>
      </c>
      <c r="L10" s="25"/>
      <c r="M10" s="81"/>
      <c r="N10" s="123"/>
      <c r="O10" s="27">
        <f t="shared" si="10"/>
        <v>-0.36042947450497964</v>
      </c>
      <c r="P10" s="71">
        <f t="shared" si="11"/>
        <v>0.4360843744081294</v>
      </c>
      <c r="S10" s="9">
        <v>5</v>
      </c>
      <c r="T10" s="82">
        <f t="shared" si="0"/>
        <v>0</v>
      </c>
      <c r="U10" s="115">
        <f t="shared" si="1"/>
        <v>0.4360843744081294</v>
      </c>
      <c r="V10" s="17">
        <f t="shared" si="2"/>
        <v>-0.36042947450497964</v>
      </c>
      <c r="W10" s="17" t="e">
        <f t="shared" si="3"/>
        <v>#DIV/0!</v>
      </c>
      <c r="X10" s="44" t="e">
        <f t="shared" si="4"/>
        <v>#DIV/0!</v>
      </c>
      <c r="Y10" s="47" t="e">
        <f t="shared" si="5"/>
        <v>#DIV/0!</v>
      </c>
      <c r="AA10" s="117"/>
      <c r="AB10" s="67"/>
      <c r="AC10" s="118" t="e">
        <f t="shared" si="12"/>
        <v>#DIV/0!</v>
      </c>
      <c r="AD10" s="71" t="e">
        <f t="shared" si="13"/>
        <v>#DIV/0!</v>
      </c>
    </row>
    <row r="11" spans="2:30" ht="12.75">
      <c r="B11" s="9">
        <v>6</v>
      </c>
      <c r="C11" s="123">
        <v>200.98526711952834</v>
      </c>
      <c r="D11" s="115">
        <v>7243.739346096757</v>
      </c>
      <c r="E11" s="17">
        <f t="shared" si="6"/>
        <v>3.8599628145591236</v>
      </c>
      <c r="F11" s="17">
        <f t="shared" si="7"/>
        <v>3.859962814559125</v>
      </c>
      <c r="G11" s="44">
        <f t="shared" si="8"/>
        <v>3.4515037930549497E-16</v>
      </c>
      <c r="H11" s="47">
        <f t="shared" si="9"/>
        <v>7243.739346096782</v>
      </c>
      <c r="J11" s="67"/>
      <c r="K11" s="1">
        <f t="shared" si="14"/>
        <v>0</v>
      </c>
      <c r="L11" s="25"/>
      <c r="M11" s="81"/>
      <c r="N11" s="123"/>
      <c r="O11" s="27">
        <f t="shared" si="10"/>
        <v>-0.36042947450497964</v>
      </c>
      <c r="P11" s="71">
        <f t="shared" si="11"/>
        <v>0.4360843744081294</v>
      </c>
      <c r="S11" s="9">
        <v>6</v>
      </c>
      <c r="T11" s="82">
        <f t="shared" si="0"/>
        <v>0</v>
      </c>
      <c r="U11" s="115">
        <f t="shared" si="1"/>
        <v>0.4360843744081294</v>
      </c>
      <c r="V11" s="17">
        <f t="shared" si="2"/>
        <v>-0.36042947450497964</v>
      </c>
      <c r="W11" s="17" t="e">
        <f t="shared" si="3"/>
        <v>#DIV/0!</v>
      </c>
      <c r="X11" s="44" t="e">
        <f t="shared" si="4"/>
        <v>#DIV/0!</v>
      </c>
      <c r="Y11" s="47" t="e">
        <f t="shared" si="5"/>
        <v>#DIV/0!</v>
      </c>
      <c r="AA11" s="117"/>
      <c r="AB11" s="67"/>
      <c r="AC11" s="118" t="e">
        <f t="shared" si="12"/>
        <v>#DIV/0!</v>
      </c>
      <c r="AD11" s="71" t="e">
        <f t="shared" si="13"/>
        <v>#DIV/0!</v>
      </c>
    </row>
    <row r="12" spans="2:30" ht="12.75">
      <c r="B12" s="9">
        <v>7</v>
      </c>
      <c r="C12" s="123">
        <v>224.01489216930185</v>
      </c>
      <c r="D12" s="115">
        <v>22057.21914020406</v>
      </c>
      <c r="E12" s="17">
        <f t="shared" si="6"/>
        <v>4.343550757959468</v>
      </c>
      <c r="F12" s="17">
        <f t="shared" si="7"/>
        <v>4.34355075795947</v>
      </c>
      <c r="G12" s="44">
        <f t="shared" si="8"/>
        <v>4.0896421807552543E-16</v>
      </c>
      <c r="H12" s="47">
        <f t="shared" si="9"/>
        <v>22057.219140204175</v>
      </c>
      <c r="J12" s="67"/>
      <c r="K12" s="1">
        <f t="shared" si="14"/>
        <v>0</v>
      </c>
      <c r="L12" s="25"/>
      <c r="M12" s="81"/>
      <c r="N12" s="123"/>
      <c r="O12" s="27">
        <f t="shared" si="10"/>
        <v>-0.36042947450497964</v>
      </c>
      <c r="P12" s="71">
        <f t="shared" si="11"/>
        <v>0.4360843744081294</v>
      </c>
      <c r="S12" s="9">
        <v>7</v>
      </c>
      <c r="T12" s="82">
        <f t="shared" si="0"/>
        <v>0</v>
      </c>
      <c r="U12" s="115">
        <f t="shared" si="1"/>
        <v>0.4360843744081294</v>
      </c>
      <c r="V12" s="17">
        <f t="shared" si="2"/>
        <v>-0.36042947450497964</v>
      </c>
      <c r="W12" s="17" t="e">
        <f t="shared" si="3"/>
        <v>#DIV/0!</v>
      </c>
      <c r="X12" s="44" t="e">
        <f t="shared" si="4"/>
        <v>#DIV/0!</v>
      </c>
      <c r="Y12" s="47" t="e">
        <f t="shared" si="5"/>
        <v>#DIV/0!</v>
      </c>
      <c r="AA12" s="117"/>
      <c r="AB12" s="67"/>
      <c r="AC12" s="118" t="e">
        <f t="shared" si="12"/>
        <v>#DIV/0!</v>
      </c>
      <c r="AD12" s="71" t="e">
        <f t="shared" si="13"/>
        <v>#DIV/0!</v>
      </c>
    </row>
    <row r="13" spans="2:30" ht="13.5" thickBot="1">
      <c r="B13" s="9">
        <v>8</v>
      </c>
      <c r="C13" s="123">
        <v>234.47161044209707</v>
      </c>
      <c r="D13" s="155">
        <v>36570.11456572939</v>
      </c>
      <c r="E13" s="17">
        <f t="shared" si="6"/>
        <v>4.563126320884562</v>
      </c>
      <c r="F13" s="17">
        <f t="shared" si="7"/>
        <v>4.563126320884562</v>
      </c>
      <c r="G13" s="44">
        <f t="shared" si="8"/>
        <v>0</v>
      </c>
      <c r="H13" s="47">
        <f t="shared" si="9"/>
        <v>36570.11456572939</v>
      </c>
      <c r="J13" s="67"/>
      <c r="K13" s="1">
        <f t="shared" si="14"/>
        <v>0</v>
      </c>
      <c r="L13" s="25"/>
      <c r="M13" s="81"/>
      <c r="N13" s="123"/>
      <c r="O13" s="27">
        <f t="shared" si="10"/>
        <v>-0.36042947450497964</v>
      </c>
      <c r="P13" s="71">
        <f t="shared" si="11"/>
        <v>0.4360843744081294</v>
      </c>
      <c r="S13" s="9">
        <v>8</v>
      </c>
      <c r="T13" s="82">
        <f t="shared" si="0"/>
        <v>0</v>
      </c>
      <c r="U13" s="115">
        <f t="shared" si="1"/>
        <v>0.4360843744081294</v>
      </c>
      <c r="V13" s="17">
        <f t="shared" si="2"/>
        <v>-0.36042947450497964</v>
      </c>
      <c r="W13" s="17" t="e">
        <f t="shared" si="3"/>
        <v>#DIV/0!</v>
      </c>
      <c r="X13" s="44" t="e">
        <f t="shared" si="4"/>
        <v>#DIV/0!</v>
      </c>
      <c r="Y13" s="47" t="e">
        <f t="shared" si="5"/>
        <v>#DIV/0!</v>
      </c>
      <c r="AA13" s="117"/>
      <c r="AB13" s="67"/>
      <c r="AC13" s="118" t="e">
        <f t="shared" si="12"/>
        <v>#DIV/0!</v>
      </c>
      <c r="AD13" s="71" t="e">
        <f t="shared" si="13"/>
        <v>#DIV/0!</v>
      </c>
    </row>
    <row r="14" spans="5:30" ht="13.5" thickBot="1">
      <c r="E14" s="167" t="s">
        <v>54</v>
      </c>
      <c r="F14" s="168"/>
      <c r="G14" s="100">
        <f>AVERAGE(G7:G13)</f>
        <v>2.7652029382513195E-16</v>
      </c>
      <c r="I14" s="24"/>
      <c r="J14" s="67"/>
      <c r="K14" s="1">
        <f t="shared" si="14"/>
        <v>0</v>
      </c>
      <c r="L14" s="25"/>
      <c r="M14" s="81"/>
      <c r="N14" s="67"/>
      <c r="O14" s="27">
        <f t="shared" si="10"/>
        <v>-0.36042947450497964</v>
      </c>
      <c r="P14" s="71">
        <f t="shared" si="11"/>
        <v>0.4360843744081294</v>
      </c>
      <c r="V14" s="167" t="s">
        <v>54</v>
      </c>
      <c r="W14" s="168"/>
      <c r="X14" s="100" t="e">
        <f>AVERAGE(X6:X11)</f>
        <v>#DIV/0!</v>
      </c>
      <c r="AA14" s="117"/>
      <c r="AB14" s="67"/>
      <c r="AC14" s="118" t="e">
        <f t="shared" si="12"/>
        <v>#DIV/0!</v>
      </c>
      <c r="AD14" s="71" t="e">
        <f t="shared" si="13"/>
        <v>#DIV/0!</v>
      </c>
    </row>
    <row r="15" spans="7:30" ht="12.75">
      <c r="G15" s="92" t="s">
        <v>30</v>
      </c>
      <c r="H15" s="93">
        <f>SLOPE(E7:E13,C7:C13)</f>
        <v>0.020998515709881295</v>
      </c>
      <c r="I15" s="24"/>
      <c r="J15" s="67"/>
      <c r="K15" s="1">
        <f t="shared" si="14"/>
        <v>0</v>
      </c>
      <c r="L15" s="25"/>
      <c r="M15" s="81"/>
      <c r="N15" s="67"/>
      <c r="O15" s="27">
        <f t="shared" si="10"/>
        <v>-0.36042947450497964</v>
      </c>
      <c r="P15" s="71">
        <f t="shared" si="11"/>
        <v>0.4360843744081294</v>
      </c>
      <c r="X15" s="92" t="s">
        <v>30</v>
      </c>
      <c r="Y15" s="93" t="e">
        <f>SLOPE(V7:V11,T7:T11)</f>
        <v>#DIV/0!</v>
      </c>
      <c r="AA15" s="117"/>
      <c r="AB15" s="67"/>
      <c r="AC15" s="118" t="e">
        <f t="shared" si="12"/>
        <v>#DIV/0!</v>
      </c>
      <c r="AD15" s="71" t="e">
        <f t="shared" si="13"/>
        <v>#DIV/0!</v>
      </c>
    </row>
    <row r="16" spans="7:30" ht="12.75">
      <c r="G16" s="94" t="s">
        <v>31</v>
      </c>
      <c r="H16" s="95">
        <f>INTERCEPT(E7:E13,C7:C13)</f>
        <v>-0.36042947450497964</v>
      </c>
      <c r="I16" s="24"/>
      <c r="J16" s="67"/>
      <c r="K16" s="1">
        <f t="shared" si="14"/>
        <v>0</v>
      </c>
      <c r="L16" s="25"/>
      <c r="M16" s="81"/>
      <c r="N16" s="67"/>
      <c r="O16" s="27">
        <f t="shared" si="10"/>
        <v>-0.36042947450497964</v>
      </c>
      <c r="P16" s="71">
        <f t="shared" si="11"/>
        <v>0.4360843744081294</v>
      </c>
      <c r="X16" s="94" t="s">
        <v>31</v>
      </c>
      <c r="Y16" s="95" t="e">
        <f>INTERCEPT(V7:V11,T7:T11)</f>
        <v>#DIV/0!</v>
      </c>
      <c r="AA16" s="117"/>
      <c r="AB16" s="67"/>
      <c r="AC16" s="118" t="e">
        <f t="shared" si="12"/>
        <v>#DIV/0!</v>
      </c>
      <c r="AD16" s="71" t="e">
        <f t="shared" si="13"/>
        <v>#DIV/0!</v>
      </c>
    </row>
    <row r="17" spans="7:30" ht="13.5" thickBot="1">
      <c r="G17" s="96" t="s">
        <v>32</v>
      </c>
      <c r="H17" s="97">
        <f>RSQ(E7:E13,C7:C13)</f>
        <v>1</v>
      </c>
      <c r="L17" s="25"/>
      <c r="M17" s="81"/>
      <c r="N17" s="67"/>
      <c r="O17" s="27">
        <f t="shared" si="10"/>
        <v>-0.36042947450497964</v>
      </c>
      <c r="P17" s="71">
        <f t="shared" si="11"/>
        <v>0.4360843744081294</v>
      </c>
      <c r="X17" s="96" t="s">
        <v>32</v>
      </c>
      <c r="Y17" s="97" t="e">
        <f>RSQ(V7:V11,T7:T11)</f>
        <v>#DIV/0!</v>
      </c>
      <c r="AA17" s="117"/>
      <c r="AB17" s="67"/>
      <c r="AC17" s="118" t="e">
        <f t="shared" si="12"/>
        <v>#DIV/0!</v>
      </c>
      <c r="AD17" s="71" t="e">
        <f t="shared" si="13"/>
        <v>#DIV/0!</v>
      </c>
    </row>
    <row r="18" spans="12:30" ht="13.5" thickBot="1">
      <c r="L18" s="25"/>
      <c r="M18" s="81"/>
      <c r="N18" s="67"/>
      <c r="O18" s="27">
        <f t="shared" si="10"/>
        <v>-0.36042947450497964</v>
      </c>
      <c r="P18" s="71">
        <f t="shared" si="11"/>
        <v>0.4360843744081294</v>
      </c>
      <c r="AA18" s="117"/>
      <c r="AB18" s="67"/>
      <c r="AC18" s="118" t="e">
        <f t="shared" si="12"/>
        <v>#DIV/0!</v>
      </c>
      <c r="AD18" s="71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7"/>
      <c r="AC19" s="118" t="e">
        <f t="shared" si="12"/>
        <v>#DIV/0!</v>
      </c>
      <c r="AD19" s="71" t="e">
        <f t="shared" si="13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8"/>
      <c r="K24" s="70" t="e">
        <f aca="true" t="shared" si="15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7"/>
      <c r="K25" s="70" t="e">
        <f t="shared" si="15"/>
        <v>#NUM!</v>
      </c>
      <c r="L25" s="25"/>
      <c r="M25" s="48" t="s">
        <v>43</v>
      </c>
      <c r="N25" s="49"/>
      <c r="O25" s="25"/>
    </row>
    <row r="26" spans="10:15" ht="12.75">
      <c r="J26" s="67"/>
      <c r="K26" s="70" t="e">
        <f t="shared" si="15"/>
        <v>#NUM!</v>
      </c>
      <c r="L26" s="25"/>
      <c r="M26" s="76" t="s">
        <v>48</v>
      </c>
      <c r="N26" s="49"/>
      <c r="O26" s="25"/>
    </row>
    <row r="27" spans="10:15" ht="12.75">
      <c r="J27" s="67"/>
      <c r="K27" s="70" t="e">
        <f t="shared" si="15"/>
        <v>#NUM!</v>
      </c>
      <c r="L27" s="25"/>
      <c r="M27" s="50" t="s">
        <v>49</v>
      </c>
      <c r="N27" s="51"/>
      <c r="O27" s="25"/>
    </row>
    <row r="28" spans="10:15" ht="12.75">
      <c r="J28" s="67"/>
      <c r="K28" s="70" t="e">
        <f t="shared" si="15"/>
        <v>#NUM!</v>
      </c>
      <c r="L28" s="25"/>
      <c r="O28" s="25"/>
    </row>
    <row r="29" spans="10:15" ht="12.75">
      <c r="J29" s="67"/>
      <c r="K29" s="70" t="e">
        <f t="shared" si="15"/>
        <v>#NUM!</v>
      </c>
      <c r="L29" s="25"/>
      <c r="O29" s="25"/>
    </row>
    <row r="30" spans="10:15" ht="12.75">
      <c r="J30" s="67"/>
      <c r="K30" s="70" t="e">
        <f t="shared" si="15"/>
        <v>#NUM!</v>
      </c>
      <c r="L30" s="25"/>
      <c r="O30" s="25"/>
    </row>
    <row r="31" spans="10:15" ht="12.75">
      <c r="J31" s="67"/>
      <c r="K31" s="70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63" t="s">
        <v>57</v>
      </c>
      <c r="N35" s="158"/>
      <c r="O35" s="158"/>
      <c r="P35" s="175"/>
    </row>
    <row r="36" spans="10:16" ht="15">
      <c r="J36" s="56" t="s">
        <v>39</v>
      </c>
      <c r="K36" s="57"/>
      <c r="L36" s="25"/>
      <c r="M36" s="164" t="s">
        <v>97</v>
      </c>
      <c r="N36" s="165"/>
      <c r="O36" s="165"/>
      <c r="P36" s="176"/>
    </row>
    <row r="37" spans="10:16" ht="15.75" thickBot="1">
      <c r="J37" s="56" t="s">
        <v>27</v>
      </c>
      <c r="K37" s="57"/>
      <c r="L37" s="25"/>
      <c r="M37" s="164" t="s">
        <v>59</v>
      </c>
      <c r="N37" s="177"/>
      <c r="O37" s="177"/>
      <c r="P37" s="176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96</v>
      </c>
      <c r="P38" s="104" t="s">
        <v>98</v>
      </c>
    </row>
    <row r="39" spans="10:16" ht="12.75">
      <c r="J39" s="68"/>
      <c r="K39" s="70" t="e">
        <f aca="true" t="shared" si="16" ref="K39:K46">LOG10(J39)*(64)</f>
        <v>#NUM!</v>
      </c>
      <c r="L39" s="25"/>
      <c r="M39" s="68">
        <f>N7</f>
        <v>0</v>
      </c>
      <c r="N39" s="70">
        <f>10^(4*(M39/256))</f>
        <v>1</v>
      </c>
      <c r="O39" s="70">
        <f>P7</f>
        <v>0.4360843744081294</v>
      </c>
      <c r="P39" s="119">
        <f>O39/N39</f>
        <v>0.4360843744081294</v>
      </c>
    </row>
    <row r="40" spans="10:16" ht="12.75">
      <c r="J40" s="67"/>
      <c r="K40" s="70" t="e">
        <f t="shared" si="16"/>
        <v>#NUM!</v>
      </c>
      <c r="L40" s="25"/>
      <c r="M40" s="68">
        <f>N8</f>
        <v>0</v>
      </c>
      <c r="N40" s="70">
        <f>10^(4*(M40/256))</f>
        <v>1</v>
      </c>
      <c r="O40" s="70">
        <f>P8</f>
        <v>0.4360843744081294</v>
      </c>
      <c r="P40" s="119">
        <f>O40/N40</f>
        <v>0.4360843744081294</v>
      </c>
    </row>
    <row r="41" spans="10:16" ht="12.75">
      <c r="J41" s="67"/>
      <c r="K41" s="70" t="e">
        <f t="shared" si="16"/>
        <v>#NUM!</v>
      </c>
      <c r="L41" s="25"/>
      <c r="M41" s="68">
        <f>N9</f>
        <v>0</v>
      </c>
      <c r="N41" s="70">
        <f>10^(4*(M41/256))</f>
        <v>1</v>
      </c>
      <c r="O41" s="70">
        <f>P9</f>
        <v>0.4360843744081294</v>
      </c>
      <c r="P41" s="119">
        <f>O41/N41</f>
        <v>0.4360843744081294</v>
      </c>
    </row>
    <row r="42" spans="10:16" ht="12.75">
      <c r="J42" s="67"/>
      <c r="K42" s="70" t="e">
        <f t="shared" si="16"/>
        <v>#NUM!</v>
      </c>
      <c r="L42" s="25"/>
      <c r="M42" s="68">
        <f>N10</f>
        <v>0</v>
      </c>
      <c r="N42" s="70">
        <f>10^(4*(M42/256))</f>
        <v>1</v>
      </c>
      <c r="O42" s="70">
        <f>P10</f>
        <v>0.4360843744081294</v>
      </c>
      <c r="P42" s="119">
        <f>O42/N42</f>
        <v>0.4360843744081294</v>
      </c>
    </row>
    <row r="43" spans="10:16" ht="12.75">
      <c r="J43" s="67"/>
      <c r="K43" s="70" t="e">
        <f t="shared" si="16"/>
        <v>#NUM!</v>
      </c>
      <c r="L43" s="25"/>
      <c r="M43" s="68">
        <f>N11</f>
        <v>0</v>
      </c>
      <c r="N43" s="70">
        <f>10^(4*(M43/256))</f>
        <v>1</v>
      </c>
      <c r="O43" s="70">
        <f>P11</f>
        <v>0.4360843744081294</v>
      </c>
      <c r="P43" s="119">
        <f>O43/N43</f>
        <v>0.4360843744081294</v>
      </c>
    </row>
    <row r="44" spans="10:12" ht="13.5" thickBot="1">
      <c r="J44" s="67"/>
      <c r="K44" s="70" t="e">
        <f t="shared" si="16"/>
        <v>#NUM!</v>
      </c>
      <c r="L44" s="25"/>
    </row>
    <row r="45" spans="10:15" ht="13.5" thickBot="1">
      <c r="J45" s="67"/>
      <c r="K45" s="70" t="e">
        <f t="shared" si="16"/>
        <v>#NUM!</v>
      </c>
      <c r="L45" s="25"/>
      <c r="M45" s="169" t="s">
        <v>84</v>
      </c>
      <c r="N45" s="170"/>
      <c r="O45" s="17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/>
      <c r="K46" s="70" t="e">
        <f t="shared" si="16"/>
        <v>#NUM!</v>
      </c>
      <c r="M46" s="163" t="s">
        <v>99</v>
      </c>
      <c r="N46" s="158"/>
      <c r="O46" s="159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64" t="s">
        <v>81</v>
      </c>
      <c r="N47" s="165"/>
      <c r="O47" s="166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72"/>
      <c r="N48" s="173"/>
      <c r="O48" s="174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100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20"/>
      <c r="N50" s="70">
        <f aca="true" t="shared" si="17" ref="N50:N57">10^(4*(M50/256))</f>
        <v>1</v>
      </c>
      <c r="O50" s="46">
        <f>P39*N50</f>
        <v>0.4360843744081294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21"/>
      <c r="N51" s="70">
        <f t="shared" si="17"/>
        <v>1</v>
      </c>
      <c r="O51" s="47">
        <f>P39*N51</f>
        <v>0.4360843744081294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21"/>
      <c r="N52" s="70">
        <f t="shared" si="17"/>
        <v>1</v>
      </c>
      <c r="O52" s="47">
        <f>P39*N52</f>
        <v>0.4360843744081294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7"/>
        <v>1</v>
      </c>
      <c r="O53" s="47">
        <f>P39*N53</f>
        <v>0.4360843744081294</v>
      </c>
    </row>
    <row r="54" spans="10:15" ht="12.75">
      <c r="J54" s="68"/>
      <c r="K54" s="70" t="e">
        <f aca="true" t="shared" si="18" ref="K54:K61">LOG10(J54)*(256/LOG10(262144))</f>
        <v>#NUM!</v>
      </c>
      <c r="M54" s="121"/>
      <c r="N54" s="70">
        <f t="shared" si="17"/>
        <v>1</v>
      </c>
      <c r="O54" s="47">
        <f>P39*N54</f>
        <v>0.4360843744081294</v>
      </c>
    </row>
    <row r="55" spans="10:15" ht="12.75">
      <c r="J55" s="67"/>
      <c r="K55" s="70" t="e">
        <f t="shared" si="18"/>
        <v>#NUM!</v>
      </c>
      <c r="M55" s="121"/>
      <c r="N55" s="70">
        <f t="shared" si="17"/>
        <v>1</v>
      </c>
      <c r="O55" s="47">
        <f>P39*N55</f>
        <v>0.4360843744081294</v>
      </c>
    </row>
    <row r="56" spans="10:15" ht="12.75">
      <c r="J56" s="67"/>
      <c r="K56" s="70" t="e">
        <f t="shared" si="18"/>
        <v>#NUM!</v>
      </c>
      <c r="M56" s="121"/>
      <c r="N56" s="70">
        <f t="shared" si="17"/>
        <v>1</v>
      </c>
      <c r="O56" s="47">
        <f>P40*N56</f>
        <v>0.4360843744081294</v>
      </c>
    </row>
    <row r="57" spans="10:15" ht="12.75">
      <c r="J57" s="67"/>
      <c r="K57" s="70" t="e">
        <f t="shared" si="18"/>
        <v>#NUM!</v>
      </c>
      <c r="M57" s="121"/>
      <c r="N57" s="70">
        <f t="shared" si="17"/>
        <v>1</v>
      </c>
      <c r="O57" s="47">
        <f>P41*N57</f>
        <v>0.4360843744081294</v>
      </c>
    </row>
    <row r="58" spans="10:11" ht="12.75">
      <c r="J58" s="67"/>
      <c r="K58" s="70" t="e">
        <f t="shared" si="18"/>
        <v>#NUM!</v>
      </c>
    </row>
    <row r="59" spans="10:11" ht="12.75">
      <c r="J59" s="67"/>
      <c r="K59" s="70" t="e">
        <f t="shared" si="18"/>
        <v>#NUM!</v>
      </c>
    </row>
    <row r="60" spans="10:11" ht="12.75">
      <c r="J60" s="67"/>
      <c r="K60" s="70" t="e">
        <f t="shared" si="18"/>
        <v>#NUM!</v>
      </c>
    </row>
    <row r="61" spans="10:11" ht="12.75">
      <c r="J61" s="67"/>
      <c r="K61" s="70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8:O48"/>
    <mergeCell ref="V14:W14"/>
    <mergeCell ref="M35:P35"/>
    <mergeCell ref="M36:P36"/>
    <mergeCell ref="M37:P37"/>
    <mergeCell ref="M45:O45"/>
    <mergeCell ref="AA5:AD5"/>
    <mergeCell ref="AA6:AD6"/>
    <mergeCell ref="M46:O46"/>
    <mergeCell ref="M47:O47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109</v>
      </c>
      <c r="E5" s="148" t="s">
        <v>110</v>
      </c>
      <c r="F5" s="3" t="s">
        <v>13</v>
      </c>
      <c r="G5" s="7" t="s">
        <v>10</v>
      </c>
      <c r="H5" s="149" t="s">
        <v>111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109</v>
      </c>
      <c r="V5" s="148" t="s">
        <v>110</v>
      </c>
      <c r="W5" s="3" t="s">
        <v>13</v>
      </c>
      <c r="X5" s="7" t="s">
        <v>10</v>
      </c>
      <c r="Y5" s="149" t="s">
        <v>111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4">
        <v>42.666666666666664</v>
      </c>
      <c r="D6" s="69"/>
      <c r="E6" s="17"/>
      <c r="F6" s="17">
        <f aca="true" t="shared" si="0" ref="F6:F13">H$15*C6+H$16</f>
        <v>-0.1977821096507375</v>
      </c>
      <c r="G6" s="80"/>
      <c r="H6" s="47">
        <f aca="true" t="shared" si="1" ref="H6:H13">10^F6</f>
        <v>0.6341878104983607</v>
      </c>
      <c r="I6" s="3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112</v>
      </c>
      <c r="Q6" s="25"/>
      <c r="S6" s="9">
        <v>1</v>
      </c>
      <c r="T6" s="82">
        <f aca="true" t="shared" si="2" ref="T6:T13">M50</f>
        <v>0</v>
      </c>
      <c r="U6" s="115">
        <f aca="true" t="shared" si="3" ref="U6:U13">O50</f>
        <v>0.03443903182247099</v>
      </c>
      <c r="V6" s="17">
        <f aca="true" t="shared" si="4" ref="V6:V13">LOG10(U6)</f>
        <v>-1.4629490662796096</v>
      </c>
      <c r="W6" s="17" t="e">
        <f aca="true" t="shared" si="5" ref="W6:W13">Y$15*T6+Y$16</f>
        <v>#DIV/0!</v>
      </c>
      <c r="X6" s="80" t="e">
        <f aca="true" t="shared" si="6" ref="X6:X13">((ABS(W6-V6))/W6)*10</f>
        <v>#DIV/0!</v>
      </c>
      <c r="Y6" s="47" t="e">
        <f aca="true" t="shared" si="7" ref="Y6:Y13">10^W6</f>
        <v>#DIV/0!</v>
      </c>
      <c r="AA6" s="160" t="s">
        <v>65</v>
      </c>
      <c r="AB6" s="183"/>
      <c r="AC6" s="183"/>
      <c r="AD6" s="184"/>
    </row>
    <row r="7" spans="2:30" ht="15">
      <c r="B7" s="9">
        <v>2</v>
      </c>
      <c r="C7" s="124">
        <v>102.25528261518247</v>
      </c>
      <c r="D7" s="69">
        <v>37</v>
      </c>
      <c r="E7" s="17">
        <f aca="true" t="shared" si="8" ref="E7:E13">LOG10(D7)</f>
        <v>1.568201724066995</v>
      </c>
      <c r="F7" s="17">
        <f t="shared" si="0"/>
        <v>1.5691604190049753</v>
      </c>
      <c r="G7" s="80">
        <f aca="true" t="shared" si="9" ref="G7:G13">((ABS(F7-E7))/F7)</f>
        <v>0.0006109604386963874</v>
      </c>
      <c r="H7" s="47">
        <f t="shared" si="1"/>
        <v>37.08176685290451</v>
      </c>
      <c r="I7" s="38"/>
      <c r="J7" s="56" t="s">
        <v>27</v>
      </c>
      <c r="K7" s="57"/>
      <c r="L7" s="25"/>
      <c r="M7" s="81"/>
      <c r="N7" s="124"/>
      <c r="O7" s="27">
        <f aca="true" t="shared" si="10" ref="O7:O18">H$15*N7+H$16</f>
        <v>-1.4629490662796094</v>
      </c>
      <c r="P7" s="72">
        <f aca="true" t="shared" si="11" ref="P7:P18">10^O7</f>
        <v>0.03443903182247099</v>
      </c>
      <c r="Q7" s="25"/>
      <c r="S7" s="9">
        <v>2</v>
      </c>
      <c r="T7" s="82">
        <f t="shared" si="2"/>
        <v>0</v>
      </c>
      <c r="U7" s="115">
        <f t="shared" si="3"/>
        <v>0.03443903182247099</v>
      </c>
      <c r="V7" s="17">
        <f t="shared" si="4"/>
        <v>-1.4629490662796096</v>
      </c>
      <c r="W7" s="17" t="e">
        <f t="shared" si="5"/>
        <v>#DIV/0!</v>
      </c>
      <c r="X7" s="80" t="e">
        <f t="shared" si="6"/>
        <v>#DIV/0!</v>
      </c>
      <c r="Y7" s="47" t="e">
        <f t="shared" si="7"/>
        <v>#DIV/0!</v>
      </c>
      <c r="AA7" s="26" t="s">
        <v>55</v>
      </c>
      <c r="AB7" s="116" t="s">
        <v>22</v>
      </c>
      <c r="AC7" s="116" t="s">
        <v>23</v>
      </c>
      <c r="AD7" s="116" t="s">
        <v>112</v>
      </c>
    </row>
    <row r="8" spans="2:30" ht="13.5" thickBot="1">
      <c r="B8" s="9">
        <v>3</v>
      </c>
      <c r="C8" s="124">
        <v>121.71976125537657</v>
      </c>
      <c r="D8" s="69">
        <v>140</v>
      </c>
      <c r="E8" s="17">
        <f t="shared" si="8"/>
        <v>2.146128035678238</v>
      </c>
      <c r="F8" s="17">
        <f t="shared" si="0"/>
        <v>2.14632796283893</v>
      </c>
      <c r="G8" s="80">
        <f t="shared" si="9"/>
        <v>9.314846759354212E-05</v>
      </c>
      <c r="H8" s="47">
        <f t="shared" si="1"/>
        <v>140.0644637387652</v>
      </c>
      <c r="I8" s="39"/>
      <c r="J8" s="58" t="s">
        <v>20</v>
      </c>
      <c r="K8" s="59" t="s">
        <v>21</v>
      </c>
      <c r="L8" s="25"/>
      <c r="M8" s="81"/>
      <c r="N8" s="124"/>
      <c r="O8" s="27">
        <f t="shared" si="10"/>
        <v>-1.4629490662796094</v>
      </c>
      <c r="P8" s="72">
        <f t="shared" si="11"/>
        <v>0.03443903182247099</v>
      </c>
      <c r="Q8" s="25"/>
      <c r="S8" s="9">
        <v>3</v>
      </c>
      <c r="T8" s="82">
        <f t="shared" si="2"/>
        <v>0</v>
      </c>
      <c r="U8" s="115">
        <f t="shared" si="3"/>
        <v>0.03443903182247099</v>
      </c>
      <c r="V8" s="17">
        <f t="shared" si="4"/>
        <v>-1.4629490662796096</v>
      </c>
      <c r="W8" s="17" t="e">
        <f t="shared" si="5"/>
        <v>#DIV/0!</v>
      </c>
      <c r="X8" s="80" t="e">
        <f t="shared" si="6"/>
        <v>#DIV/0!</v>
      </c>
      <c r="Y8" s="47" t="e">
        <f t="shared" si="7"/>
        <v>#DIV/0!</v>
      </c>
      <c r="AA8" s="117"/>
      <c r="AB8" s="60">
        <v>200</v>
      </c>
      <c r="AC8" s="118" t="e">
        <f aca="true" t="shared" si="12" ref="AC8:AC19">Y$15*AB8+Y$16</f>
        <v>#DIV/0!</v>
      </c>
      <c r="AD8" s="72" t="e">
        <f aca="true" t="shared" si="13" ref="AD8:AD19">10^AC8</f>
        <v>#DIV/0!</v>
      </c>
    </row>
    <row r="9" spans="2:30" ht="12.75">
      <c r="B9" s="9">
        <v>4</v>
      </c>
      <c r="C9" s="124">
        <v>147.74069028046415</v>
      </c>
      <c r="D9" s="69">
        <v>829</v>
      </c>
      <c r="E9" s="17">
        <f t="shared" si="8"/>
        <v>2.9185545305502734</v>
      </c>
      <c r="F9" s="17">
        <f t="shared" si="0"/>
        <v>2.917909671823131</v>
      </c>
      <c r="G9" s="80">
        <f t="shared" si="9"/>
        <v>0.0002210002363572954</v>
      </c>
      <c r="H9" s="47">
        <f t="shared" si="1"/>
        <v>827.7699793247904</v>
      </c>
      <c r="I9" s="39"/>
      <c r="J9" s="60"/>
      <c r="K9" s="61">
        <f aca="true" t="shared" si="14" ref="K9:K16">J9/4</f>
        <v>0</v>
      </c>
      <c r="L9" s="25"/>
      <c r="M9" s="81"/>
      <c r="N9" s="124"/>
      <c r="O9" s="27">
        <f t="shared" si="10"/>
        <v>-1.4629490662796094</v>
      </c>
      <c r="P9" s="72">
        <f t="shared" si="11"/>
        <v>0.03443903182247099</v>
      </c>
      <c r="Q9" s="25"/>
      <c r="S9" s="9">
        <v>4</v>
      </c>
      <c r="T9" s="82">
        <f t="shared" si="2"/>
        <v>0</v>
      </c>
      <c r="U9" s="115">
        <f t="shared" si="3"/>
        <v>0.03443903182247099</v>
      </c>
      <c r="V9" s="17">
        <f t="shared" si="4"/>
        <v>-1.4629490662796096</v>
      </c>
      <c r="W9" s="17" t="e">
        <f t="shared" si="5"/>
        <v>#DIV/0!</v>
      </c>
      <c r="X9" s="80" t="e">
        <f t="shared" si="6"/>
        <v>#DIV/0!</v>
      </c>
      <c r="Y9" s="47" t="e">
        <f t="shared" si="7"/>
        <v>#DIV/0!</v>
      </c>
      <c r="AA9" s="117"/>
      <c r="AB9" s="60"/>
      <c r="AC9" s="118" t="e">
        <f t="shared" si="12"/>
        <v>#DIV/0!</v>
      </c>
      <c r="AD9" s="72" t="e">
        <f t="shared" si="13"/>
        <v>#DIV/0!</v>
      </c>
    </row>
    <row r="10" spans="2:30" ht="12.75">
      <c r="B10" s="9">
        <v>5</v>
      </c>
      <c r="C10" s="124">
        <v>171.17136286282175</v>
      </c>
      <c r="D10" s="115">
        <v>4109.4122683711175</v>
      </c>
      <c r="E10" s="17">
        <f t="shared" si="8"/>
        <v>3.613779713152145</v>
      </c>
      <c r="F10" s="17">
        <f t="shared" si="0"/>
        <v>3.612684188763497</v>
      </c>
      <c r="G10" s="80">
        <f t="shared" si="9"/>
        <v>0.0003032438849914717</v>
      </c>
      <c r="H10" s="47">
        <f t="shared" si="1"/>
        <v>4099.059182763902</v>
      </c>
      <c r="I10" s="39"/>
      <c r="J10" s="60"/>
      <c r="K10" s="61">
        <f t="shared" si="14"/>
        <v>0</v>
      </c>
      <c r="L10" s="25"/>
      <c r="M10" s="81"/>
      <c r="N10" s="124"/>
      <c r="O10" s="27">
        <f t="shared" si="10"/>
        <v>-1.4629490662796094</v>
      </c>
      <c r="P10" s="72">
        <f t="shared" si="11"/>
        <v>0.03443903182247099</v>
      </c>
      <c r="Q10" s="25"/>
      <c r="S10" s="9">
        <v>5</v>
      </c>
      <c r="T10" s="82">
        <f t="shared" si="2"/>
        <v>0</v>
      </c>
      <c r="U10" s="115">
        <f t="shared" si="3"/>
        <v>0.03443903182247099</v>
      </c>
      <c r="V10" s="17">
        <f t="shared" si="4"/>
        <v>-1.4629490662796096</v>
      </c>
      <c r="W10" s="17" t="e">
        <f t="shared" si="5"/>
        <v>#DIV/0!</v>
      </c>
      <c r="X10" s="80" t="e">
        <f t="shared" si="6"/>
        <v>#DIV/0!</v>
      </c>
      <c r="Y10" s="47" t="e">
        <f t="shared" si="7"/>
        <v>#DIV/0!</v>
      </c>
      <c r="AA10" s="117"/>
      <c r="AB10" s="60"/>
      <c r="AC10" s="118" t="e">
        <f t="shared" si="12"/>
        <v>#DIV/0!</v>
      </c>
      <c r="AD10" s="72" t="e">
        <f t="shared" si="13"/>
        <v>#DIV/0!</v>
      </c>
    </row>
    <row r="11" spans="2:30" ht="12.75">
      <c r="B11" s="9">
        <v>6</v>
      </c>
      <c r="C11" s="124">
        <v>194.88304086757577</v>
      </c>
      <c r="D11" s="115">
        <v>20714.136170947986</v>
      </c>
      <c r="E11" s="17">
        <f t="shared" si="8"/>
        <v>4.3162668268926785</v>
      </c>
      <c r="F11" s="17">
        <f t="shared" si="0"/>
        <v>4.315791176994084</v>
      </c>
      <c r="G11" s="80">
        <f t="shared" si="9"/>
        <v>0.00011021151837229612</v>
      </c>
      <c r="H11" s="47">
        <f t="shared" si="1"/>
        <v>20691.461963232094</v>
      </c>
      <c r="I11" s="39"/>
      <c r="J11" s="60"/>
      <c r="K11" s="61">
        <f t="shared" si="14"/>
        <v>0</v>
      </c>
      <c r="L11" s="25"/>
      <c r="M11" s="81"/>
      <c r="N11" s="124"/>
      <c r="O11" s="27">
        <f t="shared" si="10"/>
        <v>-1.4629490662796094</v>
      </c>
      <c r="P11" s="72">
        <f t="shared" si="11"/>
        <v>0.03443903182247099</v>
      </c>
      <c r="Q11" s="25"/>
      <c r="S11" s="9">
        <v>6</v>
      </c>
      <c r="T11" s="82">
        <f t="shared" si="2"/>
        <v>0</v>
      </c>
      <c r="U11" s="115">
        <f t="shared" si="3"/>
        <v>0.03443903182247099</v>
      </c>
      <c r="V11" s="17">
        <f t="shared" si="4"/>
        <v>-1.4629490662796096</v>
      </c>
      <c r="W11" s="17" t="e">
        <f t="shared" si="5"/>
        <v>#DIV/0!</v>
      </c>
      <c r="X11" s="80" t="e">
        <f t="shared" si="6"/>
        <v>#DIV/0!</v>
      </c>
      <c r="Y11" s="47" t="e">
        <f t="shared" si="7"/>
        <v>#DIV/0!</v>
      </c>
      <c r="AA11" s="117"/>
      <c r="AB11" s="60"/>
      <c r="AC11" s="118" t="e">
        <f t="shared" si="12"/>
        <v>#DIV/0!</v>
      </c>
      <c r="AD11" s="72" t="e">
        <f t="shared" si="13"/>
        <v>#DIV/0!</v>
      </c>
    </row>
    <row r="12" spans="2:30" ht="12.75">
      <c r="B12" s="9">
        <v>7</v>
      </c>
      <c r="C12" s="124">
        <v>222.21443963046033</v>
      </c>
      <c r="D12" s="115">
        <v>133657.25641591096</v>
      </c>
      <c r="E12" s="17">
        <f t="shared" si="8"/>
        <v>5.1259925421111845</v>
      </c>
      <c r="F12" s="17">
        <f t="shared" si="0"/>
        <v>5.126231394023352</v>
      </c>
      <c r="G12" s="80">
        <f t="shared" si="9"/>
        <v>4.65940559074952E-05</v>
      </c>
      <c r="H12" s="47">
        <f t="shared" si="1"/>
        <v>133730.78503075868</v>
      </c>
      <c r="I12" s="40"/>
      <c r="J12" s="60"/>
      <c r="K12" s="61">
        <f t="shared" si="14"/>
        <v>0</v>
      </c>
      <c r="L12" s="25"/>
      <c r="M12" s="81"/>
      <c r="N12" s="124"/>
      <c r="O12" s="27">
        <f t="shared" si="10"/>
        <v>-1.4629490662796094</v>
      </c>
      <c r="P12" s="72">
        <f t="shared" si="11"/>
        <v>0.03443903182247099</v>
      </c>
      <c r="Q12" s="25"/>
      <c r="S12" s="9">
        <v>7</v>
      </c>
      <c r="T12" s="82">
        <f t="shared" si="2"/>
        <v>0</v>
      </c>
      <c r="U12" s="115">
        <f t="shared" si="3"/>
        <v>0.03443903182247099</v>
      </c>
      <c r="V12" s="17">
        <f t="shared" si="4"/>
        <v>-1.4629490662796096</v>
      </c>
      <c r="W12" s="17" t="e">
        <f t="shared" si="5"/>
        <v>#DIV/0!</v>
      </c>
      <c r="X12" s="80" t="e">
        <f t="shared" si="6"/>
        <v>#DIV/0!</v>
      </c>
      <c r="Y12" s="47" t="e">
        <f t="shared" si="7"/>
        <v>#DIV/0!</v>
      </c>
      <c r="AA12" s="117"/>
      <c r="AB12" s="60"/>
      <c r="AC12" s="118" t="e">
        <f t="shared" si="12"/>
        <v>#DIV/0!</v>
      </c>
      <c r="AD12" s="72" t="e">
        <f t="shared" si="13"/>
        <v>#DIV/0!</v>
      </c>
    </row>
    <row r="13" spans="2:30" ht="13.5" thickBot="1">
      <c r="B13" s="9">
        <v>8</v>
      </c>
      <c r="C13" s="124">
        <v>244.38961881320574</v>
      </c>
      <c r="D13" s="155">
        <v>606679.0828762148</v>
      </c>
      <c r="E13" s="17">
        <f t="shared" si="8"/>
        <v>5.782959021566699</v>
      </c>
      <c r="F13" s="17">
        <f t="shared" si="0"/>
        <v>5.783777580570241</v>
      </c>
      <c r="G13" s="80">
        <f t="shared" si="9"/>
        <v>0.00014152670847727676</v>
      </c>
      <c r="H13" s="47">
        <f t="shared" si="1"/>
        <v>607823.63096324</v>
      </c>
      <c r="J13" s="60"/>
      <c r="K13" s="61">
        <f t="shared" si="14"/>
        <v>0</v>
      </c>
      <c r="L13" s="25"/>
      <c r="M13" s="81"/>
      <c r="N13" s="124"/>
      <c r="O13" s="27">
        <f t="shared" si="10"/>
        <v>-1.4629490662796094</v>
      </c>
      <c r="P13" s="72">
        <f t="shared" si="11"/>
        <v>0.03443903182247099</v>
      </c>
      <c r="Q13" s="25"/>
      <c r="S13" s="9">
        <v>8</v>
      </c>
      <c r="T13" s="82">
        <f t="shared" si="2"/>
        <v>0</v>
      </c>
      <c r="U13" s="115">
        <f t="shared" si="3"/>
        <v>0.03443903182247099</v>
      </c>
      <c r="V13" s="17">
        <f t="shared" si="4"/>
        <v>-1.4629490662796096</v>
      </c>
      <c r="W13" s="17" t="e">
        <f t="shared" si="5"/>
        <v>#DIV/0!</v>
      </c>
      <c r="X13" s="80" t="e">
        <f t="shared" si="6"/>
        <v>#DIV/0!</v>
      </c>
      <c r="Y13" s="47" t="e">
        <f t="shared" si="7"/>
        <v>#DIV/0!</v>
      </c>
      <c r="AA13" s="117"/>
      <c r="AB13" s="60"/>
      <c r="AC13" s="118" t="e">
        <f t="shared" si="12"/>
        <v>#DIV/0!</v>
      </c>
      <c r="AD13" s="72" t="e">
        <f t="shared" si="13"/>
        <v>#DIV/0!</v>
      </c>
    </row>
    <row r="14" spans="5:30" ht="13.5" thickBot="1">
      <c r="E14" s="167" t="s">
        <v>54</v>
      </c>
      <c r="F14" s="168"/>
      <c r="G14" s="101">
        <f>AVERAGE(G7:G13)</f>
        <v>0.00021809790148510924</v>
      </c>
      <c r="I14" s="36"/>
      <c r="J14" s="60"/>
      <c r="K14" s="61">
        <f t="shared" si="14"/>
        <v>0</v>
      </c>
      <c r="L14" s="25"/>
      <c r="M14" s="81"/>
      <c r="N14" s="60"/>
      <c r="O14" s="27">
        <f t="shared" si="10"/>
        <v>-1.4629490662796094</v>
      </c>
      <c r="P14" s="72">
        <f t="shared" si="11"/>
        <v>0.03443903182247099</v>
      </c>
      <c r="Q14" s="25"/>
      <c r="V14" s="167" t="s">
        <v>54</v>
      </c>
      <c r="W14" s="168"/>
      <c r="X14" s="101" t="e">
        <f>AVERAGE(X6:X13)</f>
        <v>#DIV/0!</v>
      </c>
      <c r="AA14" s="117"/>
      <c r="AB14" s="60"/>
      <c r="AC14" s="118" t="e">
        <f t="shared" si="12"/>
        <v>#DIV/0!</v>
      </c>
      <c r="AD14" s="72" t="e">
        <f t="shared" si="13"/>
        <v>#DIV/0!</v>
      </c>
    </row>
    <row r="15" spans="7:30" ht="12.75">
      <c r="G15" s="89" t="s">
        <v>30</v>
      </c>
      <c r="H15" s="84">
        <f>SLOPE(E7:E13,C7:C13)</f>
        <v>0.02965235054598919</v>
      </c>
      <c r="I15" s="36"/>
      <c r="J15" s="60"/>
      <c r="K15" s="61">
        <f t="shared" si="14"/>
        <v>0</v>
      </c>
      <c r="L15" s="25"/>
      <c r="M15" s="81"/>
      <c r="N15" s="60"/>
      <c r="O15" s="27">
        <f t="shared" si="10"/>
        <v>-1.4629490662796094</v>
      </c>
      <c r="P15" s="72">
        <f t="shared" si="11"/>
        <v>0.03443903182247099</v>
      </c>
      <c r="Q15" s="25"/>
      <c r="X15" s="89" t="s">
        <v>30</v>
      </c>
      <c r="Y15" s="84" t="e">
        <f>SLOPE(V6:V13,T6:T13)</f>
        <v>#DIV/0!</v>
      </c>
      <c r="AA15" s="117"/>
      <c r="AB15" s="60"/>
      <c r="AC15" s="118" t="e">
        <f t="shared" si="12"/>
        <v>#DIV/0!</v>
      </c>
      <c r="AD15" s="72" t="e">
        <f t="shared" si="13"/>
        <v>#DIV/0!</v>
      </c>
    </row>
    <row r="16" spans="7:30" ht="12.75">
      <c r="G16" s="90" t="s">
        <v>31</v>
      </c>
      <c r="H16" s="86">
        <f>INTERCEPT(E7:E13,C7:C13)</f>
        <v>-1.4629490662796094</v>
      </c>
      <c r="I16" s="36"/>
      <c r="J16" s="60"/>
      <c r="K16" s="61">
        <f t="shared" si="14"/>
        <v>0</v>
      </c>
      <c r="L16" s="25"/>
      <c r="M16" s="81"/>
      <c r="N16" s="60"/>
      <c r="O16" s="27">
        <f t="shared" si="10"/>
        <v>-1.4629490662796094</v>
      </c>
      <c r="P16" s="72">
        <f t="shared" si="11"/>
        <v>0.03443903182247099</v>
      </c>
      <c r="Q16" s="25"/>
      <c r="X16" s="90" t="s">
        <v>31</v>
      </c>
      <c r="Y16" s="86" t="e">
        <f>INTERCEPT(V6:V13,T6:T13)</f>
        <v>#DIV/0!</v>
      </c>
      <c r="AA16" s="117"/>
      <c r="AB16" s="60"/>
      <c r="AC16" s="118" t="e">
        <f t="shared" si="12"/>
        <v>#DIV/0!</v>
      </c>
      <c r="AD16" s="72" t="e">
        <f t="shared" si="13"/>
        <v>#DIV/0!</v>
      </c>
    </row>
    <row r="17" spans="7:30" ht="13.5" thickBot="1">
      <c r="G17" s="91" t="s">
        <v>32</v>
      </c>
      <c r="H17" s="88">
        <f>RSQ(E7:E13,C7:C13)</f>
        <v>0.99999975330852</v>
      </c>
      <c r="L17" s="25"/>
      <c r="M17" s="81"/>
      <c r="N17" s="60"/>
      <c r="O17" s="27">
        <f t="shared" si="10"/>
        <v>-1.4629490662796094</v>
      </c>
      <c r="P17" s="72">
        <f t="shared" si="11"/>
        <v>0.03443903182247099</v>
      </c>
      <c r="Q17" s="25"/>
      <c r="X17" s="91" t="s">
        <v>32</v>
      </c>
      <c r="Y17" s="88" t="e">
        <f>RSQ(V6:V13,T6:T13)</f>
        <v>#DIV/0!</v>
      </c>
      <c r="AA17" s="117"/>
      <c r="AB17" s="60"/>
      <c r="AC17" s="118" t="e">
        <f t="shared" si="12"/>
        <v>#DIV/0!</v>
      </c>
      <c r="AD17" s="72" t="e">
        <f t="shared" si="13"/>
        <v>#DIV/0!</v>
      </c>
    </row>
    <row r="18" spans="12:30" ht="13.5" thickBot="1">
      <c r="L18" s="25"/>
      <c r="M18" s="81"/>
      <c r="N18" s="60"/>
      <c r="O18" s="27">
        <f t="shared" si="10"/>
        <v>-1.4629490662796094</v>
      </c>
      <c r="P18" s="72">
        <f t="shared" si="11"/>
        <v>0.03443903182247099</v>
      </c>
      <c r="Q18" s="25"/>
      <c r="AA18" s="117"/>
      <c r="AB18" s="60"/>
      <c r="AC18" s="118" t="e">
        <f t="shared" si="12"/>
        <v>#DIV/0!</v>
      </c>
      <c r="AD18" s="72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12"/>
        <v>#DIV/0!</v>
      </c>
      <c r="AD19" s="72" t="e">
        <f t="shared" si="13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5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5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5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5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5"/>
        <v>#NUM!</v>
      </c>
      <c r="L28" s="25"/>
      <c r="O28" s="25"/>
      <c r="P28" s="25"/>
    </row>
    <row r="29" spans="10:16" ht="12.75">
      <c r="J29" s="60"/>
      <c r="K29" s="65" t="e">
        <f t="shared" si="15"/>
        <v>#NUM!</v>
      </c>
      <c r="L29" s="25"/>
      <c r="O29" s="25"/>
      <c r="P29" s="25"/>
    </row>
    <row r="30" spans="10:16" ht="12.75">
      <c r="J30" s="60"/>
      <c r="K30" s="65" t="e">
        <f t="shared" si="15"/>
        <v>#NUM!</v>
      </c>
      <c r="L30" s="25"/>
      <c r="O30" s="25"/>
      <c r="P30" s="25"/>
    </row>
    <row r="31" spans="10:16" ht="12.75">
      <c r="J31" s="60"/>
      <c r="K31" s="65" t="e">
        <f t="shared" si="15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57" t="s">
        <v>57</v>
      </c>
      <c r="N35" s="185"/>
      <c r="O35" s="185"/>
      <c r="P35" s="193"/>
    </row>
    <row r="36" spans="10:16" ht="15">
      <c r="J36" s="56" t="s">
        <v>39</v>
      </c>
      <c r="K36" s="57"/>
      <c r="L36" s="25"/>
      <c r="M36" s="187" t="s">
        <v>113</v>
      </c>
      <c r="N36" s="188"/>
      <c r="O36" s="188"/>
      <c r="P36" s="194"/>
    </row>
    <row r="37" spans="10:16" ht="15.75" thickBot="1">
      <c r="J37" s="56" t="s">
        <v>27</v>
      </c>
      <c r="K37" s="57"/>
      <c r="L37" s="25"/>
      <c r="M37" s="187" t="s">
        <v>59</v>
      </c>
      <c r="N37" s="195"/>
      <c r="O37" s="195"/>
      <c r="P37" s="194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112</v>
      </c>
      <c r="P38" s="104" t="s">
        <v>114</v>
      </c>
    </row>
    <row r="39" spans="10:16" ht="12.75">
      <c r="J39" s="64"/>
      <c r="K39" s="65" t="e">
        <f aca="true" t="shared" si="16" ref="K39:K46">LOG10(J39)*(64)</f>
        <v>#NUM!</v>
      </c>
      <c r="L39" s="25"/>
      <c r="M39" s="105">
        <f>N7</f>
        <v>0</v>
      </c>
      <c r="N39" s="106">
        <f>10^(4*(M39/256))</f>
        <v>1</v>
      </c>
      <c r="O39" s="106">
        <f>P7</f>
        <v>0.03443903182247099</v>
      </c>
      <c r="P39" s="107">
        <f>O39/N39</f>
        <v>0.03443903182247099</v>
      </c>
    </row>
    <row r="40" spans="10:16" ht="12.75">
      <c r="J40" s="60"/>
      <c r="K40" s="65" t="e">
        <f t="shared" si="16"/>
        <v>#NUM!</v>
      </c>
      <c r="L40" s="25"/>
      <c r="M40" s="105">
        <f>N8</f>
        <v>0</v>
      </c>
      <c r="N40" s="106">
        <f>10^(4*(M40/256))</f>
        <v>1</v>
      </c>
      <c r="O40" s="106">
        <f>P8</f>
        <v>0.03443903182247099</v>
      </c>
      <c r="P40" s="107">
        <f>O40/N40</f>
        <v>0.03443903182247099</v>
      </c>
    </row>
    <row r="41" spans="10:16" ht="12.75">
      <c r="J41" s="60"/>
      <c r="K41" s="65" t="e">
        <f t="shared" si="16"/>
        <v>#NUM!</v>
      </c>
      <c r="L41" s="25"/>
      <c r="M41" s="105">
        <f>N9</f>
        <v>0</v>
      </c>
      <c r="N41" s="106">
        <f>10^(4*(M41/256))</f>
        <v>1</v>
      </c>
      <c r="O41" s="106">
        <f>P9</f>
        <v>0.03443903182247099</v>
      </c>
      <c r="P41" s="107">
        <f>O41/N41</f>
        <v>0.03443903182247099</v>
      </c>
    </row>
    <row r="42" spans="10:16" ht="12.75">
      <c r="J42" s="60"/>
      <c r="K42" s="65" t="e">
        <f t="shared" si="16"/>
        <v>#NUM!</v>
      </c>
      <c r="L42" s="25"/>
      <c r="M42" s="105">
        <f>N10</f>
        <v>0</v>
      </c>
      <c r="N42" s="106">
        <f>10^(4*(M42/256))</f>
        <v>1</v>
      </c>
      <c r="O42" s="106">
        <f>P10</f>
        <v>0.03443903182247099</v>
      </c>
      <c r="P42" s="107">
        <f>O42/N42</f>
        <v>0.03443903182247099</v>
      </c>
    </row>
    <row r="43" spans="10:16" ht="12.75">
      <c r="J43" s="60"/>
      <c r="K43" s="65" t="e">
        <f t="shared" si="16"/>
        <v>#NUM!</v>
      </c>
      <c r="L43" s="25"/>
      <c r="M43" s="105">
        <f>N11</f>
        <v>0</v>
      </c>
      <c r="N43" s="106">
        <f>10^(4*(M43/256))</f>
        <v>1</v>
      </c>
      <c r="O43" s="106">
        <f>P11</f>
        <v>0.03443903182247099</v>
      </c>
      <c r="P43" s="107">
        <f>O43/N43</f>
        <v>0.03443903182247099</v>
      </c>
    </row>
    <row r="44" spans="10:12" ht="13.5" thickBot="1">
      <c r="J44" s="60"/>
      <c r="K44" s="65" t="e">
        <f t="shared" si="16"/>
        <v>#NUM!</v>
      </c>
      <c r="L44" s="25"/>
    </row>
    <row r="45" spans="10:15" ht="13.5" thickBot="1">
      <c r="J45" s="60"/>
      <c r="K45" s="65" t="e">
        <f t="shared" si="16"/>
        <v>#NUM!</v>
      </c>
      <c r="L45" s="25"/>
      <c r="M45" s="169" t="s">
        <v>84</v>
      </c>
      <c r="N45" s="170"/>
      <c r="O45" s="17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0"/>
      <c r="K46" s="65" t="e">
        <f t="shared" si="16"/>
        <v>#NUM!</v>
      </c>
      <c r="M46" s="157" t="s">
        <v>115</v>
      </c>
      <c r="N46" s="185"/>
      <c r="O46" s="186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7" t="s">
        <v>81</v>
      </c>
      <c r="N47" s="188"/>
      <c r="O47" s="189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90"/>
      <c r="N48" s="191"/>
      <c r="O48" s="192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116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11"/>
      <c r="N50" s="106">
        <f aca="true" t="shared" si="17" ref="N50:N57">10^(4*(M50/256))</f>
        <v>1</v>
      </c>
      <c r="O50" s="113">
        <f>P39*N50</f>
        <v>0.03443903182247099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14"/>
      <c r="N51" s="106">
        <f t="shared" si="17"/>
        <v>1</v>
      </c>
      <c r="O51" s="113">
        <f>P39*N51</f>
        <v>0.03443903182247099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14"/>
      <c r="N52" s="106">
        <f t="shared" si="17"/>
        <v>1</v>
      </c>
      <c r="O52" s="113">
        <f>P39*N52</f>
        <v>0.03443903182247099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7"/>
        <v>1</v>
      </c>
      <c r="O53" s="113">
        <f>P39*N53</f>
        <v>0.03443903182247099</v>
      </c>
    </row>
    <row r="54" spans="10:15" ht="12.75">
      <c r="J54" s="64">
        <v>8</v>
      </c>
      <c r="K54" s="65">
        <f aca="true" t="shared" si="18" ref="K54:K61">LOG10(J54)*(256/LOG10(262144))</f>
        <v>42.666666666666664</v>
      </c>
      <c r="M54" s="114"/>
      <c r="N54" s="106">
        <f t="shared" si="17"/>
        <v>1</v>
      </c>
      <c r="O54" s="113">
        <f>P39*N54</f>
        <v>0.03443903182247099</v>
      </c>
    </row>
    <row r="55" spans="10:15" ht="12.75">
      <c r="J55" s="60">
        <v>146</v>
      </c>
      <c r="K55" s="65">
        <f t="shared" si="18"/>
        <v>102.25528261518247</v>
      </c>
      <c r="M55" s="114"/>
      <c r="N55" s="106">
        <f t="shared" si="17"/>
        <v>1</v>
      </c>
      <c r="O55" s="113">
        <f>P39*N55</f>
        <v>0.03443903182247099</v>
      </c>
    </row>
    <row r="56" spans="10:15" ht="12.75">
      <c r="J56" s="60">
        <v>377</v>
      </c>
      <c r="K56" s="65">
        <f t="shared" si="18"/>
        <v>121.71976125537657</v>
      </c>
      <c r="M56" s="114"/>
      <c r="N56" s="106">
        <f t="shared" si="17"/>
        <v>1</v>
      </c>
      <c r="O56" s="113">
        <f>P39*N56</f>
        <v>0.03443903182247099</v>
      </c>
    </row>
    <row r="57" spans="10:15" ht="12.75">
      <c r="J57" s="60">
        <v>1340</v>
      </c>
      <c r="K57" s="65">
        <f t="shared" si="18"/>
        <v>147.74069028046415</v>
      </c>
      <c r="M57" s="114"/>
      <c r="N57" s="106">
        <f t="shared" si="17"/>
        <v>1</v>
      </c>
      <c r="O57" s="113">
        <f>P39*N57</f>
        <v>0.03443903182247099</v>
      </c>
    </row>
    <row r="58" spans="10:11" ht="12.75">
      <c r="J58" s="60">
        <v>4198</v>
      </c>
      <c r="K58" s="65">
        <f t="shared" si="18"/>
        <v>171.17136286282175</v>
      </c>
    </row>
    <row r="59" spans="10:11" ht="12.75">
      <c r="J59" s="60">
        <v>13333</v>
      </c>
      <c r="K59" s="65">
        <f t="shared" si="18"/>
        <v>194.88304086757577</v>
      </c>
    </row>
    <row r="60" spans="10:11" ht="12.75">
      <c r="J60" s="60">
        <v>50516</v>
      </c>
      <c r="K60" s="65">
        <f t="shared" si="18"/>
        <v>222.21443963046033</v>
      </c>
    </row>
    <row r="61" spans="10:11" ht="12.75">
      <c r="J61" s="60">
        <v>148865</v>
      </c>
      <c r="K61" s="65">
        <f t="shared" si="18"/>
        <v>244.38961881320574</v>
      </c>
    </row>
  </sheetData>
  <sheetProtection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6:AD6"/>
    <mergeCell ref="AA5:AD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C6" sqref="C6:C13"/>
    </sheetView>
  </sheetViews>
  <sheetFormatPr defaultColWidth="9.140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17</v>
      </c>
      <c r="E5" s="3" t="s">
        <v>18</v>
      </c>
      <c r="F5" s="3" t="s">
        <v>13</v>
      </c>
      <c r="G5" s="7" t="s">
        <v>10</v>
      </c>
      <c r="H5" s="4" t="s">
        <v>19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17</v>
      </c>
      <c r="V5" s="3" t="s">
        <v>18</v>
      </c>
      <c r="W5" s="3" t="s">
        <v>13</v>
      </c>
      <c r="X5" s="7" t="s">
        <v>10</v>
      </c>
      <c r="Y5" s="4" t="s">
        <v>19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4">
        <v>75.17016489048531</v>
      </c>
      <c r="D6" s="115"/>
      <c r="E6" s="17"/>
      <c r="F6" s="17">
        <f>H$15*C6+H$16</f>
        <v>1.444296877775135</v>
      </c>
      <c r="G6" s="80"/>
      <c r="H6" s="47">
        <f>10^F6</f>
        <v>27.816140913912797</v>
      </c>
      <c r="I6" s="3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53</v>
      </c>
      <c r="Q6" s="25"/>
      <c r="S6" s="9">
        <v>1</v>
      </c>
      <c r="T6" s="82">
        <f aca="true" t="shared" si="0" ref="T6:T13">M50</f>
        <v>0</v>
      </c>
      <c r="U6" s="115">
        <f aca="true" t="shared" si="1" ref="U6:U13">O50</f>
        <v>0.6498510861938339</v>
      </c>
      <c r="V6" s="17">
        <f aca="true" t="shared" si="2" ref="V6:V13">LOG10(U6)</f>
        <v>-0.18718615082421813</v>
      </c>
      <c r="W6" s="17" t="e">
        <f aca="true" t="shared" si="3" ref="W6:W13">Y$15*T6+Y$16</f>
        <v>#DIV/0!</v>
      </c>
      <c r="X6" s="80" t="e">
        <f aca="true" t="shared" si="4" ref="X6:X13">((ABS(W6-V6))/W6)*10</f>
        <v>#DIV/0!</v>
      </c>
      <c r="Y6" s="47" t="e">
        <f aca="true" t="shared" si="5" ref="Y6:Y13">10^W6</f>
        <v>#DIV/0!</v>
      </c>
      <c r="AA6" s="160" t="s">
        <v>65</v>
      </c>
      <c r="AB6" s="183"/>
      <c r="AC6" s="183"/>
      <c r="AD6" s="184"/>
    </row>
    <row r="7" spans="2:30" ht="15">
      <c r="B7" s="9">
        <v>2</v>
      </c>
      <c r="C7" s="124">
        <v>117.77096206407968</v>
      </c>
      <c r="D7" s="115">
        <v>242</v>
      </c>
      <c r="E7" s="17">
        <f aca="true" t="shared" si="6" ref="E7:E13">LOG10(D7)</f>
        <v>2.383815365980431</v>
      </c>
      <c r="F7" s="17">
        <f aca="true" t="shared" si="7" ref="F7:F13">H$15*C7+H$16</f>
        <v>2.368898781931924</v>
      </c>
      <c r="G7" s="80">
        <f aca="true" t="shared" si="8" ref="G7:G13">((ABS(F7-E7))/F7)</f>
        <v>0.006296843141749705</v>
      </c>
      <c r="H7" s="47">
        <f aca="true" t="shared" si="9" ref="H7:H13">10^F7</f>
        <v>233.82922052499555</v>
      </c>
      <c r="I7" s="38"/>
      <c r="J7" s="56" t="s">
        <v>27</v>
      </c>
      <c r="K7" s="57"/>
      <c r="L7" s="25"/>
      <c r="M7" s="81"/>
      <c r="N7" s="124"/>
      <c r="O7" s="27">
        <f aca="true" t="shared" si="10" ref="O7:O18">H$15*N7+H$16</f>
        <v>-0.18718615082421808</v>
      </c>
      <c r="P7" s="72">
        <f aca="true" t="shared" si="11" ref="P7:P18">10^O7</f>
        <v>0.6498510861938339</v>
      </c>
      <c r="Q7" s="25"/>
      <c r="S7" s="9">
        <v>2</v>
      </c>
      <c r="T7" s="82">
        <f t="shared" si="0"/>
        <v>0</v>
      </c>
      <c r="U7" s="115">
        <f t="shared" si="1"/>
        <v>0.6498510861938339</v>
      </c>
      <c r="V7" s="17">
        <f t="shared" si="2"/>
        <v>-0.18718615082421813</v>
      </c>
      <c r="W7" s="17" t="e">
        <f t="shared" si="3"/>
        <v>#DIV/0!</v>
      </c>
      <c r="X7" s="80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53</v>
      </c>
    </row>
    <row r="8" spans="2:30" ht="13.5" thickBot="1">
      <c r="B8" s="9">
        <v>3</v>
      </c>
      <c r="C8" s="124">
        <v>135.7231192214078</v>
      </c>
      <c r="D8" s="115">
        <v>568</v>
      </c>
      <c r="E8" s="17">
        <f t="shared" si="6"/>
        <v>2.754348335711019</v>
      </c>
      <c r="F8" s="17">
        <f t="shared" si="7"/>
        <v>2.7585299576995914</v>
      </c>
      <c r="G8" s="80">
        <f t="shared" si="8"/>
        <v>0.0015158878289144259</v>
      </c>
      <c r="H8" s="47">
        <f t="shared" si="9"/>
        <v>573.4954249834489</v>
      </c>
      <c r="I8" s="39"/>
      <c r="J8" s="58" t="s">
        <v>20</v>
      </c>
      <c r="K8" s="59" t="s">
        <v>21</v>
      </c>
      <c r="L8" s="25"/>
      <c r="M8" s="81"/>
      <c r="N8" s="124"/>
      <c r="O8" s="27">
        <f t="shared" si="10"/>
        <v>-0.18718615082421808</v>
      </c>
      <c r="P8" s="72">
        <f t="shared" si="11"/>
        <v>0.6498510861938339</v>
      </c>
      <c r="Q8" s="25"/>
      <c r="S8" s="9">
        <v>3</v>
      </c>
      <c r="T8" s="82">
        <f t="shared" si="0"/>
        <v>0</v>
      </c>
      <c r="U8" s="115">
        <f t="shared" si="1"/>
        <v>0.6498510861938339</v>
      </c>
      <c r="V8" s="17">
        <f t="shared" si="2"/>
        <v>-0.18718615082421813</v>
      </c>
      <c r="W8" s="17" t="e">
        <f t="shared" si="3"/>
        <v>#DIV/0!</v>
      </c>
      <c r="X8" s="80" t="e">
        <f t="shared" si="4"/>
        <v>#DIV/0!</v>
      </c>
      <c r="Y8" s="47" t="e">
        <f t="shared" si="5"/>
        <v>#DIV/0!</v>
      </c>
      <c r="AA8" s="117"/>
      <c r="AB8" s="60">
        <v>200</v>
      </c>
      <c r="AC8" s="118" t="e">
        <f aca="true" t="shared" si="12" ref="AC8:AC19">Y$15*AB8+Y$16</f>
        <v>#DIV/0!</v>
      </c>
      <c r="AD8" s="72" t="e">
        <f aca="true" t="shared" si="13" ref="AD8:AD19">10^AC8</f>
        <v>#DIV/0!</v>
      </c>
    </row>
    <row r="9" spans="2:30" ht="12.75">
      <c r="B9" s="9">
        <v>4</v>
      </c>
      <c r="C9" s="124">
        <v>163.25361236587753</v>
      </c>
      <c r="D9" s="115">
        <v>2264</v>
      </c>
      <c r="E9" s="17">
        <f t="shared" si="6"/>
        <v>3.354876422516234</v>
      </c>
      <c r="F9" s="17">
        <f t="shared" si="7"/>
        <v>3.3560480341812675</v>
      </c>
      <c r="G9" s="80">
        <f t="shared" si="8"/>
        <v>0.00034910455783132685</v>
      </c>
      <c r="H9" s="47">
        <f t="shared" si="9"/>
        <v>2270.115919152891</v>
      </c>
      <c r="I9" s="39"/>
      <c r="J9" s="60"/>
      <c r="K9" s="61">
        <f aca="true" t="shared" si="14" ref="K9:K16">J9/4</f>
        <v>0</v>
      </c>
      <c r="L9" s="25"/>
      <c r="M9" s="81"/>
      <c r="N9" s="124"/>
      <c r="O9" s="27">
        <f t="shared" si="10"/>
        <v>-0.18718615082421808</v>
      </c>
      <c r="P9" s="72">
        <f t="shared" si="11"/>
        <v>0.6498510861938339</v>
      </c>
      <c r="Q9" s="25"/>
      <c r="S9" s="9">
        <v>4</v>
      </c>
      <c r="T9" s="82">
        <f t="shared" si="0"/>
        <v>0</v>
      </c>
      <c r="U9" s="115">
        <f t="shared" si="1"/>
        <v>0.6498510861938339</v>
      </c>
      <c r="V9" s="17">
        <f t="shared" si="2"/>
        <v>-0.18718615082421813</v>
      </c>
      <c r="W9" s="17" t="e">
        <f t="shared" si="3"/>
        <v>#DIV/0!</v>
      </c>
      <c r="X9" s="80" t="e">
        <f t="shared" si="4"/>
        <v>#DIV/0!</v>
      </c>
      <c r="Y9" s="47" t="e">
        <f t="shared" si="5"/>
        <v>#DIV/0!</v>
      </c>
      <c r="AA9" s="117"/>
      <c r="AB9" s="60"/>
      <c r="AC9" s="118" t="e">
        <f t="shared" si="12"/>
        <v>#DIV/0!</v>
      </c>
      <c r="AD9" s="72" t="e">
        <f t="shared" si="13"/>
        <v>#DIV/0!</v>
      </c>
    </row>
    <row r="10" spans="2:30" ht="12.75">
      <c r="B10" s="9">
        <v>5</v>
      </c>
      <c r="C10" s="124">
        <v>186.91904393602175</v>
      </c>
      <c r="D10" s="115">
        <v>7092</v>
      </c>
      <c r="E10" s="17">
        <f t="shared" si="6"/>
        <v>3.85076872692888</v>
      </c>
      <c r="F10" s="17">
        <f t="shared" si="7"/>
        <v>3.8696793402642036</v>
      </c>
      <c r="G10" s="80">
        <f t="shared" si="8"/>
        <v>0.004886868309360298</v>
      </c>
      <c r="H10" s="47">
        <f t="shared" si="9"/>
        <v>7407.630996215462</v>
      </c>
      <c r="I10" s="39"/>
      <c r="J10" s="60"/>
      <c r="K10" s="61">
        <f t="shared" si="14"/>
        <v>0</v>
      </c>
      <c r="L10" s="25"/>
      <c r="M10" s="81"/>
      <c r="N10" s="124"/>
      <c r="O10" s="27">
        <f t="shared" si="10"/>
        <v>-0.18718615082421808</v>
      </c>
      <c r="P10" s="72">
        <f t="shared" si="11"/>
        <v>0.6498510861938339</v>
      </c>
      <c r="Q10" s="25"/>
      <c r="S10" s="9">
        <v>5</v>
      </c>
      <c r="T10" s="82">
        <f t="shared" si="0"/>
        <v>0</v>
      </c>
      <c r="U10" s="115">
        <f t="shared" si="1"/>
        <v>0.6498510861938339</v>
      </c>
      <c r="V10" s="17">
        <f t="shared" si="2"/>
        <v>-0.18718615082421813</v>
      </c>
      <c r="W10" s="17" t="e">
        <f t="shared" si="3"/>
        <v>#DIV/0!</v>
      </c>
      <c r="X10" s="80" t="e">
        <f>((ABS(W10-V10))/W10)*10</f>
        <v>#DIV/0!</v>
      </c>
      <c r="Y10" s="47" t="e">
        <f>10^W10</f>
        <v>#DIV/0!</v>
      </c>
      <c r="AA10" s="117"/>
      <c r="AB10" s="60"/>
      <c r="AC10" s="118" t="e">
        <f t="shared" si="12"/>
        <v>#DIV/0!</v>
      </c>
      <c r="AD10" s="72" t="e">
        <f t="shared" si="13"/>
        <v>#DIV/0!</v>
      </c>
    </row>
    <row r="11" spans="2:30" ht="12.75">
      <c r="B11" s="9">
        <v>6</v>
      </c>
      <c r="C11" s="124">
        <v>208.57445601500822</v>
      </c>
      <c r="D11" s="115">
        <v>21473</v>
      </c>
      <c r="E11" s="17">
        <f t="shared" si="6"/>
        <v>4.331892724102216</v>
      </c>
      <c r="F11" s="17">
        <f t="shared" si="7"/>
        <v>4.339685456861984</v>
      </c>
      <c r="G11" s="80">
        <f t="shared" si="8"/>
        <v>0.0017956906870855748</v>
      </c>
      <c r="H11" s="47">
        <f t="shared" si="9"/>
        <v>21861.776842580723</v>
      </c>
      <c r="I11" s="39"/>
      <c r="J11" s="60"/>
      <c r="K11" s="61">
        <f t="shared" si="14"/>
        <v>0</v>
      </c>
      <c r="L11" s="25"/>
      <c r="M11" s="81"/>
      <c r="N11" s="124"/>
      <c r="O11" s="27">
        <f t="shared" si="10"/>
        <v>-0.18718615082421808</v>
      </c>
      <c r="P11" s="72">
        <f t="shared" si="11"/>
        <v>0.6498510861938339</v>
      </c>
      <c r="Q11" s="25"/>
      <c r="S11" s="9">
        <v>6</v>
      </c>
      <c r="T11" s="82">
        <f t="shared" si="0"/>
        <v>0</v>
      </c>
      <c r="U11" s="115">
        <f t="shared" si="1"/>
        <v>0.6498510861938339</v>
      </c>
      <c r="V11" s="17">
        <f t="shared" si="2"/>
        <v>-0.18718615082421813</v>
      </c>
      <c r="W11" s="17" t="e">
        <f t="shared" si="3"/>
        <v>#DIV/0!</v>
      </c>
      <c r="X11" s="80" t="e">
        <f>((ABS(W11-V11))/W11)*10</f>
        <v>#DIV/0!</v>
      </c>
      <c r="Y11" s="47" t="e">
        <f>10^W11</f>
        <v>#DIV/0!</v>
      </c>
      <c r="AA11" s="117"/>
      <c r="AB11" s="60"/>
      <c r="AC11" s="118" t="e">
        <f t="shared" si="12"/>
        <v>#DIV/0!</v>
      </c>
      <c r="AD11" s="72" t="e">
        <f t="shared" si="13"/>
        <v>#DIV/0!</v>
      </c>
    </row>
    <row r="12" spans="2:30" ht="12.75">
      <c r="B12" s="9">
        <v>7</v>
      </c>
      <c r="C12" s="124">
        <v>231.77352114601644</v>
      </c>
      <c r="D12" s="115">
        <v>70462</v>
      </c>
      <c r="E12" s="17">
        <f t="shared" si="6"/>
        <v>4.847954966075378</v>
      </c>
      <c r="F12" s="17">
        <f t="shared" si="7"/>
        <v>4.843194809219433</v>
      </c>
      <c r="G12" s="80">
        <f t="shared" si="8"/>
        <v>0.0009828547154211032</v>
      </c>
      <c r="H12" s="47">
        <f t="shared" si="9"/>
        <v>69693.90663417068</v>
      </c>
      <c r="I12" s="40"/>
      <c r="J12" s="60"/>
      <c r="K12" s="61">
        <f t="shared" si="14"/>
        <v>0</v>
      </c>
      <c r="L12" s="25"/>
      <c r="M12" s="81"/>
      <c r="N12" s="124"/>
      <c r="O12" s="27">
        <f t="shared" si="10"/>
        <v>-0.18718615082421808</v>
      </c>
      <c r="P12" s="72">
        <f t="shared" si="11"/>
        <v>0.6498510861938339</v>
      </c>
      <c r="Q12" s="25"/>
      <c r="S12" s="9">
        <v>7</v>
      </c>
      <c r="T12" s="82">
        <f t="shared" si="0"/>
        <v>0</v>
      </c>
      <c r="U12" s="115">
        <f t="shared" si="1"/>
        <v>0.6498510861938339</v>
      </c>
      <c r="V12" s="17">
        <f t="shared" si="2"/>
        <v>-0.18718615082421813</v>
      </c>
      <c r="W12" s="17" t="e">
        <f t="shared" si="3"/>
        <v>#DIV/0!</v>
      </c>
      <c r="X12" s="80" t="e">
        <f t="shared" si="4"/>
        <v>#DIV/0!</v>
      </c>
      <c r="Y12" s="47" t="e">
        <f t="shared" si="5"/>
        <v>#DIV/0!</v>
      </c>
      <c r="AA12" s="117"/>
      <c r="AB12" s="60"/>
      <c r="AC12" s="118" t="e">
        <f t="shared" si="12"/>
        <v>#DIV/0!</v>
      </c>
      <c r="AD12" s="72" t="e">
        <f t="shared" si="13"/>
        <v>#DIV/0!</v>
      </c>
    </row>
    <row r="13" spans="2:30" ht="13.5" thickBot="1">
      <c r="B13" s="9">
        <v>8</v>
      </c>
      <c r="C13" s="124">
        <v>247.08824130067222</v>
      </c>
      <c r="D13" s="155">
        <v>154157</v>
      </c>
      <c r="E13" s="17">
        <f t="shared" si="6"/>
        <v>5.187963250063826</v>
      </c>
      <c r="F13" s="17">
        <f t="shared" si="7"/>
        <v>5.175583411219586</v>
      </c>
      <c r="G13" s="80">
        <f t="shared" si="8"/>
        <v>0.0023919697279737627</v>
      </c>
      <c r="H13" s="47">
        <f t="shared" si="9"/>
        <v>149824.69808721336</v>
      </c>
      <c r="J13" s="60"/>
      <c r="K13" s="61">
        <f t="shared" si="14"/>
        <v>0</v>
      </c>
      <c r="L13" s="25"/>
      <c r="M13" s="81"/>
      <c r="N13" s="124"/>
      <c r="O13" s="27">
        <f t="shared" si="10"/>
        <v>-0.18718615082421808</v>
      </c>
      <c r="P13" s="72">
        <f t="shared" si="11"/>
        <v>0.6498510861938339</v>
      </c>
      <c r="Q13" s="25"/>
      <c r="S13" s="9">
        <v>8</v>
      </c>
      <c r="T13" s="82">
        <f t="shared" si="0"/>
        <v>0</v>
      </c>
      <c r="U13" s="115">
        <f t="shared" si="1"/>
        <v>0.6498510861938339</v>
      </c>
      <c r="V13" s="17">
        <f t="shared" si="2"/>
        <v>-0.18718615082421813</v>
      </c>
      <c r="W13" s="17" t="e">
        <f t="shared" si="3"/>
        <v>#DIV/0!</v>
      </c>
      <c r="X13" s="80" t="e">
        <f t="shared" si="4"/>
        <v>#DIV/0!</v>
      </c>
      <c r="Y13" s="47" t="e">
        <f t="shared" si="5"/>
        <v>#DIV/0!</v>
      </c>
      <c r="AA13" s="117"/>
      <c r="AB13" s="60"/>
      <c r="AC13" s="118" t="e">
        <f t="shared" si="12"/>
        <v>#DIV/0!</v>
      </c>
      <c r="AD13" s="72" t="e">
        <f t="shared" si="13"/>
        <v>#DIV/0!</v>
      </c>
    </row>
    <row r="14" spans="5:30" ht="13.5" thickBot="1">
      <c r="E14" s="167" t="s">
        <v>54</v>
      </c>
      <c r="F14" s="168"/>
      <c r="G14" s="101">
        <f>AVERAGE(G7:G13)</f>
        <v>0.002602745566905171</v>
      </c>
      <c r="I14" s="36"/>
      <c r="J14" s="60"/>
      <c r="K14" s="61">
        <f t="shared" si="14"/>
        <v>0</v>
      </c>
      <c r="L14" s="25"/>
      <c r="M14" s="81"/>
      <c r="N14" s="60"/>
      <c r="O14" s="27">
        <f t="shared" si="10"/>
        <v>-0.18718615082421808</v>
      </c>
      <c r="P14" s="72">
        <f t="shared" si="11"/>
        <v>0.6498510861938339</v>
      </c>
      <c r="Q14" s="25"/>
      <c r="V14" s="167" t="s">
        <v>54</v>
      </c>
      <c r="W14" s="168"/>
      <c r="X14" s="101" t="e">
        <f>AVERAGE(X6:X13)</f>
        <v>#DIV/0!</v>
      </c>
      <c r="AA14" s="117"/>
      <c r="AB14" s="60"/>
      <c r="AC14" s="118" t="e">
        <f t="shared" si="12"/>
        <v>#DIV/0!</v>
      </c>
      <c r="AD14" s="72" t="e">
        <f t="shared" si="13"/>
        <v>#DIV/0!</v>
      </c>
    </row>
    <row r="15" spans="7:30" ht="12.75">
      <c r="G15" s="89" t="s">
        <v>30</v>
      </c>
      <c r="H15" s="84">
        <f>SLOPE(E7:E13,C7:C13)</f>
        <v>0.02170386390632833</v>
      </c>
      <c r="I15" s="36"/>
      <c r="J15" s="60"/>
      <c r="K15" s="61">
        <f t="shared" si="14"/>
        <v>0</v>
      </c>
      <c r="L15" s="25"/>
      <c r="M15" s="81"/>
      <c r="N15" s="60"/>
      <c r="O15" s="27">
        <f t="shared" si="10"/>
        <v>-0.18718615082421808</v>
      </c>
      <c r="P15" s="72">
        <f t="shared" si="11"/>
        <v>0.6498510861938339</v>
      </c>
      <c r="Q15" s="25"/>
      <c r="X15" s="89" t="s">
        <v>30</v>
      </c>
      <c r="Y15" s="84" t="e">
        <f>SLOPE(V6:V13,T6:T13)</f>
        <v>#DIV/0!</v>
      </c>
      <c r="AA15" s="117"/>
      <c r="AB15" s="60"/>
      <c r="AC15" s="118" t="e">
        <f t="shared" si="12"/>
        <v>#DIV/0!</v>
      </c>
      <c r="AD15" s="72" t="e">
        <f t="shared" si="13"/>
        <v>#DIV/0!</v>
      </c>
    </row>
    <row r="16" spans="7:30" ht="12.75">
      <c r="G16" s="90" t="s">
        <v>31</v>
      </c>
      <c r="H16" s="86">
        <f>INTERCEPT(E7:E13,C7:C13)</f>
        <v>-0.18718615082421808</v>
      </c>
      <c r="I16" s="36"/>
      <c r="J16" s="60"/>
      <c r="K16" s="61">
        <f t="shared" si="14"/>
        <v>0</v>
      </c>
      <c r="L16" s="25"/>
      <c r="M16" s="81"/>
      <c r="N16" s="60"/>
      <c r="O16" s="27">
        <f t="shared" si="10"/>
        <v>-0.18718615082421808</v>
      </c>
      <c r="P16" s="72">
        <f t="shared" si="11"/>
        <v>0.6498510861938339</v>
      </c>
      <c r="Q16" s="25"/>
      <c r="X16" s="90" t="s">
        <v>31</v>
      </c>
      <c r="Y16" s="86" t="e">
        <f>INTERCEPT(V6:V13,T6:T13)</f>
        <v>#DIV/0!</v>
      </c>
      <c r="AA16" s="117"/>
      <c r="AB16" s="60"/>
      <c r="AC16" s="118" t="e">
        <f t="shared" si="12"/>
        <v>#DIV/0!</v>
      </c>
      <c r="AD16" s="72" t="e">
        <f t="shared" si="13"/>
        <v>#DIV/0!</v>
      </c>
    </row>
    <row r="17" spans="7:30" ht="13.5" thickBot="1">
      <c r="G17" s="91" t="s">
        <v>32</v>
      </c>
      <c r="H17" s="88">
        <f>RSQ(E7:E13,C7:C13)</f>
        <v>0.999873495479516</v>
      </c>
      <c r="L17" s="25"/>
      <c r="M17" s="81"/>
      <c r="N17" s="60"/>
      <c r="O17" s="27">
        <f t="shared" si="10"/>
        <v>-0.18718615082421808</v>
      </c>
      <c r="P17" s="72">
        <f t="shared" si="11"/>
        <v>0.6498510861938339</v>
      </c>
      <c r="Q17" s="25"/>
      <c r="X17" s="91" t="s">
        <v>32</v>
      </c>
      <c r="Y17" s="88" t="e">
        <f>RSQ(V6:V13,T6:T13)</f>
        <v>#DIV/0!</v>
      </c>
      <c r="AA17" s="117"/>
      <c r="AB17" s="60"/>
      <c r="AC17" s="118" t="e">
        <f t="shared" si="12"/>
        <v>#DIV/0!</v>
      </c>
      <c r="AD17" s="72" t="e">
        <f t="shared" si="13"/>
        <v>#DIV/0!</v>
      </c>
    </row>
    <row r="18" spans="12:30" ht="13.5" thickBot="1">
      <c r="L18" s="25"/>
      <c r="M18" s="81"/>
      <c r="N18" s="60"/>
      <c r="O18" s="27">
        <f t="shared" si="10"/>
        <v>-0.18718615082421808</v>
      </c>
      <c r="P18" s="72">
        <f t="shared" si="11"/>
        <v>0.6498510861938339</v>
      </c>
      <c r="Q18" s="25"/>
      <c r="AA18" s="117"/>
      <c r="AB18" s="60"/>
      <c r="AC18" s="118" t="e">
        <f t="shared" si="12"/>
        <v>#DIV/0!</v>
      </c>
      <c r="AD18" s="72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12"/>
        <v>#DIV/0!</v>
      </c>
      <c r="AD19" s="72" t="e">
        <f t="shared" si="13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5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5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5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5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5"/>
        <v>#NUM!</v>
      </c>
      <c r="L28" s="25"/>
      <c r="O28" s="25"/>
      <c r="P28" s="25"/>
    </row>
    <row r="29" spans="10:16" ht="12.75">
      <c r="J29" s="60"/>
      <c r="K29" s="65" t="e">
        <f t="shared" si="15"/>
        <v>#NUM!</v>
      </c>
      <c r="L29" s="25"/>
      <c r="O29" s="25"/>
      <c r="P29" s="25"/>
    </row>
    <row r="30" spans="10:16" ht="12.75">
      <c r="J30" s="60"/>
      <c r="K30" s="65" t="e">
        <f t="shared" si="15"/>
        <v>#NUM!</v>
      </c>
      <c r="L30" s="25"/>
      <c r="O30" s="25"/>
      <c r="P30" s="25"/>
    </row>
    <row r="31" spans="10:16" ht="12.75">
      <c r="J31" s="60"/>
      <c r="K31" s="65" t="e">
        <f t="shared" si="15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57" t="s">
        <v>57</v>
      </c>
      <c r="N35" s="185"/>
      <c r="O35" s="185"/>
      <c r="P35" s="193"/>
    </row>
    <row r="36" spans="10:16" ht="15">
      <c r="J36" s="56" t="s">
        <v>39</v>
      </c>
      <c r="K36" s="57"/>
      <c r="L36" s="25"/>
      <c r="M36" s="187" t="s">
        <v>58</v>
      </c>
      <c r="N36" s="188"/>
      <c r="O36" s="188"/>
      <c r="P36" s="194"/>
    </row>
    <row r="37" spans="10:16" ht="15.75" thickBot="1">
      <c r="J37" s="56" t="s">
        <v>27</v>
      </c>
      <c r="K37" s="57"/>
      <c r="L37" s="25"/>
      <c r="M37" s="187" t="s">
        <v>59</v>
      </c>
      <c r="N37" s="195"/>
      <c r="O37" s="195"/>
      <c r="P37" s="194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53</v>
      </c>
      <c r="P38" s="104" t="s">
        <v>60</v>
      </c>
    </row>
    <row r="39" spans="10:16" ht="12.75">
      <c r="J39" s="64"/>
      <c r="K39" s="65" t="e">
        <f aca="true" t="shared" si="16" ref="K39:K46">LOG10(J39)*(64)</f>
        <v>#NUM!</v>
      </c>
      <c r="L39" s="25"/>
      <c r="M39" s="105">
        <f>N7</f>
        <v>0</v>
      </c>
      <c r="N39" s="106">
        <f>10^(4*(M39/256))</f>
        <v>1</v>
      </c>
      <c r="O39" s="106">
        <f>P7</f>
        <v>0.6498510861938339</v>
      </c>
      <c r="P39" s="107">
        <f>O39/N39</f>
        <v>0.6498510861938339</v>
      </c>
    </row>
    <row r="40" spans="10:16" ht="12.75">
      <c r="J40" s="60"/>
      <c r="K40" s="65" t="e">
        <f t="shared" si="16"/>
        <v>#NUM!</v>
      </c>
      <c r="L40" s="25"/>
      <c r="M40" s="105">
        <f>N8</f>
        <v>0</v>
      </c>
      <c r="N40" s="106">
        <f>10^(4*(M40/256))</f>
        <v>1</v>
      </c>
      <c r="O40" s="106">
        <f>P8</f>
        <v>0.6498510861938339</v>
      </c>
      <c r="P40" s="107">
        <f>O40/N40</f>
        <v>0.6498510861938339</v>
      </c>
    </row>
    <row r="41" spans="10:16" ht="12.75">
      <c r="J41" s="60"/>
      <c r="K41" s="65" t="e">
        <f t="shared" si="16"/>
        <v>#NUM!</v>
      </c>
      <c r="L41" s="25"/>
      <c r="M41" s="105">
        <f>N9</f>
        <v>0</v>
      </c>
      <c r="N41" s="106">
        <f>10^(4*(M41/256))</f>
        <v>1</v>
      </c>
      <c r="O41" s="106">
        <f>P9</f>
        <v>0.6498510861938339</v>
      </c>
      <c r="P41" s="107">
        <f>O41/N41</f>
        <v>0.6498510861938339</v>
      </c>
    </row>
    <row r="42" spans="10:16" ht="12.75">
      <c r="J42" s="60"/>
      <c r="K42" s="65" t="e">
        <f t="shared" si="16"/>
        <v>#NUM!</v>
      </c>
      <c r="L42" s="25"/>
      <c r="M42" s="105">
        <f>N10</f>
        <v>0</v>
      </c>
      <c r="N42" s="106">
        <f>10^(4*(M42/256))</f>
        <v>1</v>
      </c>
      <c r="O42" s="106">
        <f>P10</f>
        <v>0.6498510861938339</v>
      </c>
      <c r="P42" s="107">
        <f>O42/N42</f>
        <v>0.6498510861938339</v>
      </c>
    </row>
    <row r="43" spans="10:16" ht="12.75">
      <c r="J43" s="60"/>
      <c r="K43" s="65" t="e">
        <f t="shared" si="16"/>
        <v>#NUM!</v>
      </c>
      <c r="L43" s="25"/>
      <c r="M43" s="105">
        <f>N11</f>
        <v>0</v>
      </c>
      <c r="N43" s="106">
        <f>10^(4*(M43/256))</f>
        <v>1</v>
      </c>
      <c r="O43" s="106">
        <f>P11</f>
        <v>0.6498510861938339</v>
      </c>
      <c r="P43" s="107">
        <f>O43/N43</f>
        <v>0.6498510861938339</v>
      </c>
    </row>
    <row r="44" spans="10:12" ht="13.5" thickBot="1">
      <c r="J44" s="60"/>
      <c r="K44" s="65" t="e">
        <f t="shared" si="16"/>
        <v>#NUM!</v>
      </c>
      <c r="L44" s="25"/>
    </row>
    <row r="45" spans="10:15" ht="13.5" thickBot="1">
      <c r="J45" s="60"/>
      <c r="K45" s="65" t="e">
        <f t="shared" si="16"/>
        <v>#NUM!</v>
      </c>
      <c r="L45" s="25"/>
      <c r="M45" s="169" t="s">
        <v>84</v>
      </c>
      <c r="N45" s="170"/>
      <c r="O45" s="17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0"/>
      <c r="K46" s="65" t="e">
        <f t="shared" si="16"/>
        <v>#NUM!</v>
      </c>
      <c r="M46" s="157" t="s">
        <v>62</v>
      </c>
      <c r="N46" s="185"/>
      <c r="O46" s="186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7" t="s">
        <v>81</v>
      </c>
      <c r="N47" s="188"/>
      <c r="O47" s="189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90"/>
      <c r="N48" s="191"/>
      <c r="O48" s="192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63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11"/>
      <c r="N50" s="106">
        <f aca="true" t="shared" si="17" ref="N50:N57">10^(4*(M50/256))</f>
        <v>1</v>
      </c>
      <c r="O50" s="113">
        <f>P39*N50</f>
        <v>0.6498510861938339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14"/>
      <c r="N51" s="106">
        <f t="shared" si="17"/>
        <v>1</v>
      </c>
      <c r="O51" s="113">
        <f>P39*N51</f>
        <v>0.6498510861938339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14"/>
      <c r="N52" s="106">
        <f t="shared" si="17"/>
        <v>1</v>
      </c>
      <c r="O52" s="113">
        <f>P39*N52</f>
        <v>0.6498510861938339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7"/>
        <v>1</v>
      </c>
      <c r="O53" s="113">
        <f>P39*N53</f>
        <v>0.6498510861938339</v>
      </c>
    </row>
    <row r="54" spans="10:15" ht="12.75">
      <c r="J54" s="64">
        <v>39</v>
      </c>
      <c r="K54" s="65">
        <f>LOG10(J54)*(256/LOG10(262144))</f>
        <v>75.17016489048531</v>
      </c>
      <c r="M54" s="114"/>
      <c r="N54" s="106">
        <f t="shared" si="17"/>
        <v>1</v>
      </c>
      <c r="O54" s="113">
        <f>P39*N54</f>
        <v>0.6498510861938339</v>
      </c>
    </row>
    <row r="55" spans="10:15" ht="12.75">
      <c r="J55" s="60">
        <v>311</v>
      </c>
      <c r="K55" s="65">
        <f aca="true" t="shared" si="18" ref="K55:K61">LOG10(J55)*(256/LOG10(262144))</f>
        <v>117.77096206407968</v>
      </c>
      <c r="M55" s="114"/>
      <c r="N55" s="106">
        <f t="shared" si="17"/>
        <v>1</v>
      </c>
      <c r="O55" s="113">
        <f>P39*N55</f>
        <v>0.6498510861938339</v>
      </c>
    </row>
    <row r="56" spans="10:15" ht="12.75">
      <c r="J56" s="60">
        <v>746</v>
      </c>
      <c r="K56" s="65">
        <f t="shared" si="18"/>
        <v>135.7231192214078</v>
      </c>
      <c r="M56" s="114"/>
      <c r="N56" s="106">
        <f t="shared" si="17"/>
        <v>1</v>
      </c>
      <c r="O56" s="113">
        <f>P39*N56</f>
        <v>0.6498510861938339</v>
      </c>
    </row>
    <row r="57" spans="10:15" ht="12.75">
      <c r="J57" s="60">
        <v>2854</v>
      </c>
      <c r="K57" s="65">
        <f t="shared" si="18"/>
        <v>163.25361236587753</v>
      </c>
      <c r="M57" s="114"/>
      <c r="N57" s="106">
        <f t="shared" si="17"/>
        <v>1</v>
      </c>
      <c r="O57" s="113">
        <f>P39*N57</f>
        <v>0.6498510861938339</v>
      </c>
    </row>
    <row r="58" spans="10:11" ht="12.75">
      <c r="J58" s="60">
        <v>9044</v>
      </c>
      <c r="K58" s="65">
        <f t="shared" si="18"/>
        <v>186.91904393602175</v>
      </c>
    </row>
    <row r="59" spans="10:11" ht="12.75">
      <c r="J59" s="60">
        <v>25985</v>
      </c>
      <c r="K59" s="65">
        <f t="shared" si="18"/>
        <v>208.57445601500822</v>
      </c>
    </row>
    <row r="60" spans="10:11" ht="12.75">
      <c r="J60" s="60">
        <v>80493</v>
      </c>
      <c r="K60" s="65">
        <f t="shared" si="18"/>
        <v>231.77352114601644</v>
      </c>
    </row>
    <row r="61" spans="10:11" ht="12.75">
      <c r="J61" s="60">
        <v>169790</v>
      </c>
      <c r="K61" s="65">
        <f t="shared" si="18"/>
        <v>247.08824130067222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8:O48"/>
    <mergeCell ref="V14:W14"/>
    <mergeCell ref="M35:P35"/>
    <mergeCell ref="M36:P36"/>
    <mergeCell ref="M37:P37"/>
    <mergeCell ref="M45:O45"/>
    <mergeCell ref="AA6:AD6"/>
    <mergeCell ref="AA5:AD5"/>
    <mergeCell ref="M46:O46"/>
    <mergeCell ref="M47:O47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F15" sqref="D11:F15"/>
    </sheetView>
  </sheetViews>
  <sheetFormatPr defaultColWidth="9.140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117</v>
      </c>
      <c r="E5" s="148" t="s">
        <v>118</v>
      </c>
      <c r="F5" s="3" t="s">
        <v>13</v>
      </c>
      <c r="G5" s="7" t="s">
        <v>10</v>
      </c>
      <c r="H5" s="149" t="s">
        <v>119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117</v>
      </c>
      <c r="V5" s="148" t="s">
        <v>118</v>
      </c>
      <c r="W5" s="3" t="s">
        <v>13</v>
      </c>
      <c r="X5" s="7" t="s">
        <v>10</v>
      </c>
      <c r="Y5" s="149" t="s">
        <v>119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4">
        <v>0</v>
      </c>
      <c r="D6" s="115"/>
      <c r="E6" s="17"/>
      <c r="F6" s="17">
        <f aca="true" t="shared" si="0" ref="F6:F13">H$15*C6+H$16</f>
        <v>0.009866473862402803</v>
      </c>
      <c r="G6" s="80"/>
      <c r="H6" s="47"/>
      <c r="I6" s="3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150" t="s">
        <v>120</v>
      </c>
      <c r="Q6" s="25"/>
      <c r="S6" s="9">
        <v>1</v>
      </c>
      <c r="T6" s="82">
        <f aca="true" t="shared" si="1" ref="T6:T13">M50</f>
        <v>0</v>
      </c>
      <c r="U6" s="115">
        <f aca="true" t="shared" si="2" ref="U6:U13">O50</f>
        <v>1.0229784237933603</v>
      </c>
      <c r="V6" s="17">
        <f aca="true" t="shared" si="3" ref="V6:V13">LOG10(U6)</f>
        <v>0.009866473862402818</v>
      </c>
      <c r="W6" s="17" t="e">
        <f aca="true" t="shared" si="4" ref="W6:W13">Y$15*T6+Y$16</f>
        <v>#DIV/0!</v>
      </c>
      <c r="X6" s="80" t="e">
        <f aca="true" t="shared" si="5" ref="X6:X13">((ABS(W6-V6))/W6)*10</f>
        <v>#DIV/0!</v>
      </c>
      <c r="Y6" s="47" t="e">
        <f aca="true" t="shared" si="6" ref="Y6:Y13">10^W6</f>
        <v>#DIV/0!</v>
      </c>
      <c r="AA6" s="160" t="s">
        <v>65</v>
      </c>
      <c r="AB6" s="183"/>
      <c r="AC6" s="183"/>
      <c r="AD6" s="184"/>
    </row>
    <row r="7" spans="2:30" ht="15">
      <c r="B7" s="9">
        <v>2</v>
      </c>
      <c r="C7" s="124">
        <v>111.40110242367633</v>
      </c>
      <c r="D7" s="115">
        <v>124.82438135381965</v>
      </c>
      <c r="E7" s="17">
        <f aca="true" t="shared" si="7" ref="E7:E13">LOG10(D7)</f>
        <v>2.09629942231146</v>
      </c>
      <c r="F7" s="17">
        <f t="shared" si="0"/>
        <v>2.0962994223114597</v>
      </c>
      <c r="G7" s="80">
        <f aca="true" t="shared" si="8" ref="G7:G13">((ABS(F7-E7))/F7)</f>
        <v>2.1184436017274332E-16</v>
      </c>
      <c r="H7" s="47">
        <f aca="true" t="shared" si="9" ref="H7:H13">10^F7</f>
        <v>124.82438135381965</v>
      </c>
      <c r="I7" s="38"/>
      <c r="J7" s="56" t="s">
        <v>27</v>
      </c>
      <c r="K7" s="57"/>
      <c r="L7" s="25"/>
      <c r="M7" s="81"/>
      <c r="N7" s="124"/>
      <c r="O7" s="27">
        <f aca="true" t="shared" si="10" ref="O7:O18">H$15*N7+H$16</f>
        <v>0.009866473862402803</v>
      </c>
      <c r="P7" s="72">
        <f aca="true" t="shared" si="11" ref="P7:P18">10^O7</f>
        <v>1.0229784237933603</v>
      </c>
      <c r="Q7" s="25"/>
      <c r="S7" s="9">
        <v>2</v>
      </c>
      <c r="T7" s="82">
        <f t="shared" si="1"/>
        <v>0</v>
      </c>
      <c r="U7" s="115">
        <f t="shared" si="2"/>
        <v>1.0229784237933603</v>
      </c>
      <c r="V7" s="17">
        <f t="shared" si="3"/>
        <v>0.009866473862402818</v>
      </c>
      <c r="W7" s="17" t="e">
        <f t="shared" si="4"/>
        <v>#DIV/0!</v>
      </c>
      <c r="X7" s="80" t="e">
        <f t="shared" si="5"/>
        <v>#DIV/0!</v>
      </c>
      <c r="Y7" s="47" t="e">
        <f t="shared" si="6"/>
        <v>#DIV/0!</v>
      </c>
      <c r="AA7" s="26" t="s">
        <v>55</v>
      </c>
      <c r="AB7" s="116" t="s">
        <v>22</v>
      </c>
      <c r="AC7" s="116" t="s">
        <v>23</v>
      </c>
      <c r="AD7" s="154" t="s">
        <v>120</v>
      </c>
    </row>
    <row r="8" spans="2:30" ht="13.5" thickBot="1">
      <c r="B8" s="9">
        <v>3</v>
      </c>
      <c r="C8" s="124">
        <v>131.4584744316153</v>
      </c>
      <c r="D8" s="115">
        <v>296.4519073678638</v>
      </c>
      <c r="E8" s="17">
        <f t="shared" si="7"/>
        <v>2.4719542489352357</v>
      </c>
      <c r="F8" s="17">
        <f t="shared" si="0"/>
        <v>2.4719542489352357</v>
      </c>
      <c r="G8" s="80">
        <f t="shared" si="8"/>
        <v>0</v>
      </c>
      <c r="H8" s="47">
        <f t="shared" si="9"/>
        <v>296.4519073678638</v>
      </c>
      <c r="I8" s="39"/>
      <c r="J8" s="58" t="s">
        <v>20</v>
      </c>
      <c r="K8" s="59" t="s">
        <v>21</v>
      </c>
      <c r="L8" s="25"/>
      <c r="M8" s="81"/>
      <c r="N8" s="124"/>
      <c r="O8" s="27">
        <f t="shared" si="10"/>
        <v>0.009866473862402803</v>
      </c>
      <c r="P8" s="72">
        <f t="shared" si="11"/>
        <v>1.0229784237933603</v>
      </c>
      <c r="Q8" s="25"/>
      <c r="S8" s="9">
        <v>3</v>
      </c>
      <c r="T8" s="82">
        <f t="shared" si="1"/>
        <v>0</v>
      </c>
      <c r="U8" s="115">
        <f t="shared" si="2"/>
        <v>1.0229784237933603</v>
      </c>
      <c r="V8" s="17">
        <f t="shared" si="3"/>
        <v>0.009866473862402818</v>
      </c>
      <c r="W8" s="17" t="e">
        <f t="shared" si="4"/>
        <v>#DIV/0!</v>
      </c>
      <c r="X8" s="80" t="e">
        <f t="shared" si="5"/>
        <v>#DIV/0!</v>
      </c>
      <c r="Y8" s="47" t="e">
        <f t="shared" si="6"/>
        <v>#DIV/0!</v>
      </c>
      <c r="AA8" s="117"/>
      <c r="AB8" s="60">
        <v>200</v>
      </c>
      <c r="AC8" s="118" t="e">
        <f aca="true" t="shared" si="12" ref="AC8:AC19">Y$15*AB8+Y$16</f>
        <v>#DIV/0!</v>
      </c>
      <c r="AD8" s="72" t="e">
        <f aca="true" t="shared" si="13" ref="AD8:AD19">10^AC8</f>
        <v>#DIV/0!</v>
      </c>
    </row>
    <row r="9" spans="2:30" ht="12.75">
      <c r="B9" s="9">
        <v>4</v>
      </c>
      <c r="C9" s="124">
        <v>158.81657956576967</v>
      </c>
      <c r="D9" s="115">
        <v>964.5941367838959</v>
      </c>
      <c r="E9" s="17">
        <f t="shared" si="7"/>
        <v>2.984344617766105</v>
      </c>
      <c r="F9" s="17">
        <f t="shared" si="0"/>
        <v>2.9843446177661055</v>
      </c>
      <c r="G9" s="80">
        <f t="shared" si="8"/>
        <v>1.4880627632826136E-16</v>
      </c>
      <c r="H9" s="47">
        <f t="shared" si="9"/>
        <v>964.5941367838967</v>
      </c>
      <c r="I9" s="39"/>
      <c r="J9" s="60"/>
      <c r="K9" s="61">
        <f aca="true" t="shared" si="14" ref="K9:K16">J9/4</f>
        <v>0</v>
      </c>
      <c r="L9" s="25"/>
      <c r="M9" s="81"/>
      <c r="N9" s="124"/>
      <c r="O9" s="27">
        <f t="shared" si="10"/>
        <v>0.009866473862402803</v>
      </c>
      <c r="P9" s="72">
        <f t="shared" si="11"/>
        <v>1.0229784237933603</v>
      </c>
      <c r="Q9" s="25"/>
      <c r="S9" s="9">
        <v>4</v>
      </c>
      <c r="T9" s="82">
        <f t="shared" si="1"/>
        <v>0</v>
      </c>
      <c r="U9" s="115">
        <f t="shared" si="2"/>
        <v>1.0229784237933603</v>
      </c>
      <c r="V9" s="17">
        <f t="shared" si="3"/>
        <v>0.009866473862402818</v>
      </c>
      <c r="W9" s="17" t="e">
        <f t="shared" si="4"/>
        <v>#DIV/0!</v>
      </c>
      <c r="X9" s="80" t="e">
        <f t="shared" si="5"/>
        <v>#DIV/0!</v>
      </c>
      <c r="Y9" s="47" t="e">
        <f t="shared" si="6"/>
        <v>#DIV/0!</v>
      </c>
      <c r="AA9" s="117"/>
      <c r="AB9" s="60"/>
      <c r="AC9" s="118" t="e">
        <f t="shared" si="12"/>
        <v>#DIV/0!</v>
      </c>
      <c r="AD9" s="72" t="e">
        <f t="shared" si="13"/>
        <v>#DIV/0!</v>
      </c>
    </row>
    <row r="10" spans="2:30" ht="12.75">
      <c r="B10" s="9">
        <v>5</v>
      </c>
      <c r="C10" s="124">
        <v>182.30872430194998</v>
      </c>
      <c r="D10" s="115">
        <v>2656.619494849369</v>
      </c>
      <c r="E10" s="17">
        <f t="shared" si="7"/>
        <v>3.42432935526798</v>
      </c>
      <c r="F10" s="17">
        <f t="shared" si="0"/>
        <v>3.42432935526798</v>
      </c>
      <c r="G10" s="80">
        <f t="shared" si="8"/>
        <v>0</v>
      </c>
      <c r="H10" s="47">
        <f t="shared" si="9"/>
        <v>2656.619494849371</v>
      </c>
      <c r="I10" s="39"/>
      <c r="J10" s="60"/>
      <c r="K10" s="61">
        <f t="shared" si="14"/>
        <v>0</v>
      </c>
      <c r="L10" s="25"/>
      <c r="M10" s="81"/>
      <c r="N10" s="124"/>
      <c r="O10" s="27">
        <f t="shared" si="10"/>
        <v>0.009866473862402803</v>
      </c>
      <c r="P10" s="72">
        <f t="shared" si="11"/>
        <v>1.0229784237933603</v>
      </c>
      <c r="Q10" s="25"/>
      <c r="S10" s="9">
        <v>5</v>
      </c>
      <c r="T10" s="82">
        <f t="shared" si="1"/>
        <v>0</v>
      </c>
      <c r="U10" s="115">
        <f t="shared" si="2"/>
        <v>1.0229784237933603</v>
      </c>
      <c r="V10" s="17">
        <f t="shared" si="3"/>
        <v>0.009866473862402818</v>
      </c>
      <c r="W10" s="17" t="e">
        <f t="shared" si="4"/>
        <v>#DIV/0!</v>
      </c>
      <c r="X10" s="80" t="e">
        <f t="shared" si="5"/>
        <v>#DIV/0!</v>
      </c>
      <c r="Y10" s="47" t="e">
        <f t="shared" si="6"/>
        <v>#DIV/0!</v>
      </c>
      <c r="AA10" s="117"/>
      <c r="AB10" s="60"/>
      <c r="AC10" s="118" t="e">
        <f t="shared" si="12"/>
        <v>#DIV/0!</v>
      </c>
      <c r="AD10" s="72" t="e">
        <f t="shared" si="13"/>
        <v>#DIV/0!</v>
      </c>
    </row>
    <row r="11" spans="2:30" ht="12.75">
      <c r="B11" s="9">
        <v>6</v>
      </c>
      <c r="C11" s="124">
        <v>204.72505784080454</v>
      </c>
      <c r="D11" s="115">
        <v>6984.980667216835</v>
      </c>
      <c r="E11" s="17">
        <f t="shared" si="7"/>
        <v>3.8441652084269125</v>
      </c>
      <c r="F11" s="17">
        <f t="shared" si="0"/>
        <v>3.8441652084269125</v>
      </c>
      <c r="G11" s="80">
        <f t="shared" si="8"/>
        <v>0</v>
      </c>
      <c r="H11" s="47">
        <f t="shared" si="9"/>
        <v>6984.980667216835</v>
      </c>
      <c r="I11" s="39"/>
      <c r="J11" s="60"/>
      <c r="K11" s="61">
        <f t="shared" si="14"/>
        <v>0</v>
      </c>
      <c r="L11" s="25"/>
      <c r="M11" s="81"/>
      <c r="N11" s="124"/>
      <c r="O11" s="27">
        <f t="shared" si="10"/>
        <v>0.009866473862402803</v>
      </c>
      <c r="P11" s="72">
        <f t="shared" si="11"/>
        <v>1.0229784237933603</v>
      </c>
      <c r="Q11" s="25"/>
      <c r="S11" s="9">
        <v>6</v>
      </c>
      <c r="T11" s="82">
        <f t="shared" si="1"/>
        <v>0</v>
      </c>
      <c r="U11" s="115">
        <f t="shared" si="2"/>
        <v>1.0229784237933603</v>
      </c>
      <c r="V11" s="17">
        <f t="shared" si="3"/>
        <v>0.009866473862402818</v>
      </c>
      <c r="W11" s="17" t="e">
        <f t="shared" si="4"/>
        <v>#DIV/0!</v>
      </c>
      <c r="X11" s="80" t="e">
        <f t="shared" si="5"/>
        <v>#DIV/0!</v>
      </c>
      <c r="Y11" s="47" t="e">
        <f t="shared" si="6"/>
        <v>#DIV/0!</v>
      </c>
      <c r="AA11" s="117"/>
      <c r="AB11" s="60"/>
      <c r="AC11" s="118" t="e">
        <f t="shared" si="12"/>
        <v>#DIV/0!</v>
      </c>
      <c r="AD11" s="72" t="e">
        <f t="shared" si="13"/>
        <v>#DIV/0!</v>
      </c>
    </row>
    <row r="12" spans="2:30" ht="12.75">
      <c r="B12" s="9">
        <v>7</v>
      </c>
      <c r="C12" s="124">
        <v>228.69133855960027</v>
      </c>
      <c r="D12" s="115">
        <v>19634.961135585</v>
      </c>
      <c r="E12" s="17">
        <f t="shared" si="7"/>
        <v>4.293030045987508</v>
      </c>
      <c r="F12" s="17">
        <f t="shared" si="0"/>
        <v>4.293030045987509</v>
      </c>
      <c r="G12" s="80">
        <f t="shared" si="8"/>
        <v>2.0688847042434827E-16</v>
      </c>
      <c r="H12" s="47">
        <f t="shared" si="9"/>
        <v>19634.961135585072</v>
      </c>
      <c r="I12" s="40"/>
      <c r="J12" s="60"/>
      <c r="K12" s="61">
        <f t="shared" si="14"/>
        <v>0</v>
      </c>
      <c r="L12" s="25"/>
      <c r="M12" s="81"/>
      <c r="N12" s="124"/>
      <c r="O12" s="27">
        <f t="shared" si="10"/>
        <v>0.009866473862402803</v>
      </c>
      <c r="P12" s="72">
        <f t="shared" si="11"/>
        <v>1.0229784237933603</v>
      </c>
      <c r="Q12" s="25"/>
      <c r="S12" s="9">
        <v>7</v>
      </c>
      <c r="T12" s="82">
        <f t="shared" si="1"/>
        <v>0</v>
      </c>
      <c r="U12" s="115">
        <f t="shared" si="2"/>
        <v>1.0229784237933603</v>
      </c>
      <c r="V12" s="17">
        <f t="shared" si="3"/>
        <v>0.009866473862402818</v>
      </c>
      <c r="W12" s="17" t="e">
        <f t="shared" si="4"/>
        <v>#DIV/0!</v>
      </c>
      <c r="X12" s="80" t="e">
        <f t="shared" si="5"/>
        <v>#DIV/0!</v>
      </c>
      <c r="Y12" s="47" t="e">
        <f t="shared" si="6"/>
        <v>#DIV/0!</v>
      </c>
      <c r="AA12" s="117"/>
      <c r="AB12" s="60"/>
      <c r="AC12" s="118" t="e">
        <f t="shared" si="12"/>
        <v>#DIV/0!</v>
      </c>
      <c r="AD12" s="72" t="e">
        <f t="shared" si="13"/>
        <v>#DIV/0!</v>
      </c>
    </row>
    <row r="13" spans="2:30" ht="13.5" thickBot="1">
      <c r="B13" s="9">
        <v>8</v>
      </c>
      <c r="C13" s="124">
        <v>245.6556975066281</v>
      </c>
      <c r="D13" s="155">
        <v>40808.98411810755</v>
      </c>
      <c r="E13" s="17">
        <f t="shared" si="7"/>
        <v>4.610755783761472</v>
      </c>
      <c r="F13" s="17">
        <f t="shared" si="0"/>
        <v>4.610755783761471</v>
      </c>
      <c r="G13" s="80">
        <f t="shared" si="8"/>
        <v>1.92631850688814E-16</v>
      </c>
      <c r="H13" s="47">
        <f t="shared" si="9"/>
        <v>40808.98411810755</v>
      </c>
      <c r="J13" s="60"/>
      <c r="K13" s="61">
        <f t="shared" si="14"/>
        <v>0</v>
      </c>
      <c r="L13" s="25"/>
      <c r="M13" s="81"/>
      <c r="N13" s="124"/>
      <c r="O13" s="27">
        <f t="shared" si="10"/>
        <v>0.009866473862402803</v>
      </c>
      <c r="P13" s="72">
        <f t="shared" si="11"/>
        <v>1.0229784237933603</v>
      </c>
      <c r="Q13" s="25"/>
      <c r="S13" s="9">
        <v>8</v>
      </c>
      <c r="T13" s="82">
        <f t="shared" si="1"/>
        <v>0</v>
      </c>
      <c r="U13" s="115">
        <f t="shared" si="2"/>
        <v>1.0229784237933603</v>
      </c>
      <c r="V13" s="17">
        <f t="shared" si="3"/>
        <v>0.009866473862402818</v>
      </c>
      <c r="W13" s="17" t="e">
        <f t="shared" si="4"/>
        <v>#DIV/0!</v>
      </c>
      <c r="X13" s="80" t="e">
        <f t="shared" si="5"/>
        <v>#DIV/0!</v>
      </c>
      <c r="Y13" s="47" t="e">
        <f t="shared" si="6"/>
        <v>#DIV/0!</v>
      </c>
      <c r="AA13" s="117"/>
      <c r="AB13" s="60"/>
      <c r="AC13" s="118" t="e">
        <f t="shared" si="12"/>
        <v>#DIV/0!</v>
      </c>
      <c r="AD13" s="72" t="e">
        <f t="shared" si="13"/>
        <v>#DIV/0!</v>
      </c>
    </row>
    <row r="14" spans="5:30" ht="13.5" thickBot="1">
      <c r="E14" s="167" t="s">
        <v>54</v>
      </c>
      <c r="F14" s="168"/>
      <c r="G14" s="101">
        <f>AVERAGE(G8:G13)</f>
        <v>9.138776624023727E-17</v>
      </c>
      <c r="I14" s="36"/>
      <c r="J14" s="60"/>
      <c r="K14" s="61">
        <f t="shared" si="14"/>
        <v>0</v>
      </c>
      <c r="L14" s="25"/>
      <c r="M14" s="81"/>
      <c r="N14" s="60"/>
      <c r="O14" s="27">
        <f t="shared" si="10"/>
        <v>0.009866473862402803</v>
      </c>
      <c r="P14" s="72">
        <f t="shared" si="11"/>
        <v>1.0229784237933603</v>
      </c>
      <c r="Q14" s="25"/>
      <c r="V14" s="167" t="s">
        <v>54</v>
      </c>
      <c r="W14" s="168"/>
      <c r="X14" s="101" t="e">
        <f>AVERAGE(X6:X13)</f>
        <v>#DIV/0!</v>
      </c>
      <c r="AA14" s="117"/>
      <c r="AB14" s="60"/>
      <c r="AC14" s="118" t="e">
        <f t="shared" si="12"/>
        <v>#DIV/0!</v>
      </c>
      <c r="AD14" s="72" t="e">
        <f t="shared" si="13"/>
        <v>#DIV/0!</v>
      </c>
    </row>
    <row r="15" spans="7:30" ht="12.75">
      <c r="G15" s="89" t="s">
        <v>30</v>
      </c>
      <c r="H15" s="84">
        <f>SLOPE(E8:E13,C8:C13)</f>
        <v>0.018729015270549265</v>
      </c>
      <c r="I15" s="36"/>
      <c r="J15" s="60"/>
      <c r="K15" s="61">
        <f t="shared" si="14"/>
        <v>0</v>
      </c>
      <c r="L15" s="25"/>
      <c r="M15" s="81"/>
      <c r="N15" s="60"/>
      <c r="O15" s="27">
        <f t="shared" si="10"/>
        <v>0.009866473862402803</v>
      </c>
      <c r="P15" s="72">
        <f t="shared" si="11"/>
        <v>1.0229784237933603</v>
      </c>
      <c r="Q15" s="25"/>
      <c r="X15" s="89" t="s">
        <v>30</v>
      </c>
      <c r="Y15" s="84" t="e">
        <f>SLOPE(V6:V13,T6:T13)</f>
        <v>#DIV/0!</v>
      </c>
      <c r="AA15" s="117"/>
      <c r="AB15" s="60"/>
      <c r="AC15" s="118" t="e">
        <f t="shared" si="12"/>
        <v>#DIV/0!</v>
      </c>
      <c r="AD15" s="72" t="e">
        <f t="shared" si="13"/>
        <v>#DIV/0!</v>
      </c>
    </row>
    <row r="16" spans="7:30" ht="12.75">
      <c r="G16" s="90" t="s">
        <v>31</v>
      </c>
      <c r="H16" s="86">
        <f>INTERCEPT(E8:E13,C8:C13)</f>
        <v>0.009866473862402803</v>
      </c>
      <c r="I16" s="36"/>
      <c r="J16" s="60"/>
      <c r="K16" s="61">
        <f t="shared" si="14"/>
        <v>0</v>
      </c>
      <c r="L16" s="25"/>
      <c r="M16" s="81"/>
      <c r="N16" s="60"/>
      <c r="O16" s="27">
        <f t="shared" si="10"/>
        <v>0.009866473862402803</v>
      </c>
      <c r="P16" s="72">
        <f t="shared" si="11"/>
        <v>1.0229784237933603</v>
      </c>
      <c r="Q16" s="25"/>
      <c r="X16" s="90" t="s">
        <v>31</v>
      </c>
      <c r="Y16" s="86" t="e">
        <f>INTERCEPT(V6:V13,T6:T13)</f>
        <v>#DIV/0!</v>
      </c>
      <c r="AA16" s="117"/>
      <c r="AB16" s="60"/>
      <c r="AC16" s="118" t="e">
        <f t="shared" si="12"/>
        <v>#DIV/0!</v>
      </c>
      <c r="AD16" s="72" t="e">
        <f t="shared" si="13"/>
        <v>#DIV/0!</v>
      </c>
    </row>
    <row r="17" spans="7:30" ht="13.5" thickBot="1">
      <c r="G17" s="91" t="s">
        <v>32</v>
      </c>
      <c r="H17" s="88">
        <f>RSQ(E8:E13,C8:C13)</f>
        <v>1</v>
      </c>
      <c r="L17" s="25"/>
      <c r="M17" s="81"/>
      <c r="N17" s="60"/>
      <c r="O17" s="27">
        <f t="shared" si="10"/>
        <v>0.009866473862402803</v>
      </c>
      <c r="P17" s="72">
        <f t="shared" si="11"/>
        <v>1.0229784237933603</v>
      </c>
      <c r="Q17" s="25"/>
      <c r="X17" s="91" t="s">
        <v>32</v>
      </c>
      <c r="Y17" s="88" t="e">
        <f>RSQ(V6:V13,T6:T13)</f>
        <v>#DIV/0!</v>
      </c>
      <c r="AA17" s="117"/>
      <c r="AB17" s="60"/>
      <c r="AC17" s="118" t="e">
        <f t="shared" si="12"/>
        <v>#DIV/0!</v>
      </c>
      <c r="AD17" s="72" t="e">
        <f t="shared" si="13"/>
        <v>#DIV/0!</v>
      </c>
    </row>
    <row r="18" spans="12:30" ht="13.5" thickBot="1">
      <c r="L18" s="25"/>
      <c r="M18" s="81"/>
      <c r="N18" s="60"/>
      <c r="O18" s="27">
        <f t="shared" si="10"/>
        <v>0.009866473862402803</v>
      </c>
      <c r="P18" s="72">
        <f t="shared" si="11"/>
        <v>1.0229784237933603</v>
      </c>
      <c r="Q18" s="25"/>
      <c r="AA18" s="117"/>
      <c r="AB18" s="60"/>
      <c r="AC18" s="118" t="e">
        <f t="shared" si="12"/>
        <v>#DIV/0!</v>
      </c>
      <c r="AD18" s="72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12"/>
        <v>#DIV/0!</v>
      </c>
      <c r="AD19" s="72" t="e">
        <f t="shared" si="13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5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5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5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5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5"/>
        <v>#NUM!</v>
      </c>
      <c r="L28" s="25"/>
      <c r="O28" s="25"/>
      <c r="P28" s="25"/>
    </row>
    <row r="29" spans="10:16" ht="12.75">
      <c r="J29" s="60"/>
      <c r="K29" s="65" t="e">
        <f t="shared" si="15"/>
        <v>#NUM!</v>
      </c>
      <c r="L29" s="25"/>
      <c r="O29" s="25"/>
      <c r="P29" s="25"/>
    </row>
    <row r="30" spans="10:16" ht="12.75">
      <c r="J30" s="60"/>
      <c r="K30" s="65" t="e">
        <f t="shared" si="15"/>
        <v>#NUM!</v>
      </c>
      <c r="L30" s="25"/>
      <c r="O30" s="25"/>
      <c r="P30" s="25"/>
    </row>
    <row r="31" spans="10:16" ht="12.75">
      <c r="J31" s="60"/>
      <c r="K31" s="65" t="e">
        <f t="shared" si="15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57" t="s">
        <v>57</v>
      </c>
      <c r="N35" s="185"/>
      <c r="O35" s="185"/>
      <c r="P35" s="193"/>
    </row>
    <row r="36" spans="10:16" ht="15">
      <c r="J36" s="56" t="s">
        <v>39</v>
      </c>
      <c r="K36" s="57"/>
      <c r="L36" s="25"/>
      <c r="M36" s="187" t="s">
        <v>121</v>
      </c>
      <c r="N36" s="188"/>
      <c r="O36" s="188"/>
      <c r="P36" s="194"/>
    </row>
    <row r="37" spans="10:16" ht="15.75" thickBot="1">
      <c r="J37" s="56" t="s">
        <v>27</v>
      </c>
      <c r="K37" s="57"/>
      <c r="L37" s="25"/>
      <c r="M37" s="187" t="s">
        <v>59</v>
      </c>
      <c r="N37" s="195"/>
      <c r="O37" s="195"/>
      <c r="P37" s="194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51" t="s">
        <v>120</v>
      </c>
      <c r="P38" s="152" t="s">
        <v>122</v>
      </c>
    </row>
    <row r="39" spans="10:16" ht="12.75">
      <c r="J39" s="64"/>
      <c r="K39" s="65" t="e">
        <f aca="true" t="shared" si="16" ref="K39:K46">LOG10(J39)*(64)</f>
        <v>#NUM!</v>
      </c>
      <c r="L39" s="25"/>
      <c r="M39" s="105">
        <f>N7</f>
        <v>0</v>
      </c>
      <c r="N39" s="106">
        <f>10^(4*(M39/256))</f>
        <v>1</v>
      </c>
      <c r="O39" s="106">
        <f>P7</f>
        <v>1.0229784237933603</v>
      </c>
      <c r="P39" s="107">
        <f>O39/N39</f>
        <v>1.0229784237933603</v>
      </c>
    </row>
    <row r="40" spans="10:16" ht="12.75">
      <c r="J40" s="60"/>
      <c r="K40" s="65" t="e">
        <f t="shared" si="16"/>
        <v>#NUM!</v>
      </c>
      <c r="L40" s="25"/>
      <c r="M40" s="105">
        <f>N8</f>
        <v>0</v>
      </c>
      <c r="N40" s="106">
        <f>10^(4*(M40/256))</f>
        <v>1</v>
      </c>
      <c r="O40" s="106">
        <f>P8</f>
        <v>1.0229784237933603</v>
      </c>
      <c r="P40" s="107">
        <f>O40/N40</f>
        <v>1.0229784237933603</v>
      </c>
    </row>
    <row r="41" spans="10:16" ht="12.75">
      <c r="J41" s="60"/>
      <c r="K41" s="65" t="e">
        <f t="shared" si="16"/>
        <v>#NUM!</v>
      </c>
      <c r="L41" s="25"/>
      <c r="M41" s="105">
        <f>N9</f>
        <v>0</v>
      </c>
      <c r="N41" s="106">
        <f>10^(4*(M41/256))</f>
        <v>1</v>
      </c>
      <c r="O41" s="106">
        <f>P9</f>
        <v>1.0229784237933603</v>
      </c>
      <c r="P41" s="107">
        <f>O41/N41</f>
        <v>1.0229784237933603</v>
      </c>
    </row>
    <row r="42" spans="10:16" ht="12.75">
      <c r="J42" s="60"/>
      <c r="K42" s="65" t="e">
        <f t="shared" si="16"/>
        <v>#NUM!</v>
      </c>
      <c r="L42" s="25"/>
      <c r="M42" s="105">
        <f>N10</f>
        <v>0</v>
      </c>
      <c r="N42" s="106">
        <f>10^(4*(M42/256))</f>
        <v>1</v>
      </c>
      <c r="O42" s="106">
        <f>P10</f>
        <v>1.0229784237933603</v>
      </c>
      <c r="P42" s="107">
        <f>O42/N42</f>
        <v>1.0229784237933603</v>
      </c>
    </row>
    <row r="43" spans="10:16" ht="12.75">
      <c r="J43" s="60"/>
      <c r="K43" s="65" t="e">
        <f t="shared" si="16"/>
        <v>#NUM!</v>
      </c>
      <c r="L43" s="25"/>
      <c r="M43" s="105">
        <f>N11</f>
        <v>0</v>
      </c>
      <c r="N43" s="106">
        <f>10^(4*(M43/256))</f>
        <v>1</v>
      </c>
      <c r="O43" s="106">
        <f>P11</f>
        <v>1.0229784237933603</v>
      </c>
      <c r="P43" s="107">
        <f>O43/N43</f>
        <v>1.0229784237933603</v>
      </c>
    </row>
    <row r="44" spans="10:12" ht="13.5" thickBot="1">
      <c r="J44" s="60"/>
      <c r="K44" s="65" t="e">
        <f t="shared" si="16"/>
        <v>#NUM!</v>
      </c>
      <c r="L44" s="25"/>
    </row>
    <row r="45" spans="10:15" ht="13.5" thickBot="1">
      <c r="J45" s="60"/>
      <c r="K45" s="65" t="e">
        <f t="shared" si="16"/>
        <v>#NUM!</v>
      </c>
      <c r="L45" s="25"/>
      <c r="M45" s="169" t="s">
        <v>84</v>
      </c>
      <c r="N45" s="170"/>
      <c r="O45" s="17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0"/>
      <c r="K46" s="65" t="e">
        <f t="shared" si="16"/>
        <v>#NUM!</v>
      </c>
      <c r="M46" s="157" t="s">
        <v>123</v>
      </c>
      <c r="N46" s="185"/>
      <c r="O46" s="186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7" t="s">
        <v>81</v>
      </c>
      <c r="N47" s="188"/>
      <c r="O47" s="189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90"/>
      <c r="N48" s="191"/>
      <c r="O48" s="192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53" t="s">
        <v>124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11"/>
      <c r="N50" s="106">
        <f aca="true" t="shared" si="17" ref="N50:N57">10^(4*(M50/256))</f>
        <v>1</v>
      </c>
      <c r="O50" s="113">
        <f>P39*N50</f>
        <v>1.0229784237933603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14"/>
      <c r="N51" s="106">
        <f t="shared" si="17"/>
        <v>1</v>
      </c>
      <c r="O51" s="113">
        <f>P39*N51</f>
        <v>1.0229784237933603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14"/>
      <c r="N52" s="106">
        <f t="shared" si="17"/>
        <v>1</v>
      </c>
      <c r="O52" s="113">
        <f>P39*N52</f>
        <v>1.0229784237933603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7"/>
        <v>1</v>
      </c>
      <c r="O53" s="113">
        <f>P39*N53</f>
        <v>1.0229784237933603</v>
      </c>
    </row>
    <row r="54" spans="10:15" ht="12.75">
      <c r="J54" s="64">
        <v>1</v>
      </c>
      <c r="K54" s="65">
        <f aca="true" t="shared" si="18" ref="K54:K61">LOG10(J54)*(256/LOG10(262144))</f>
        <v>0</v>
      </c>
      <c r="M54" s="114"/>
      <c r="N54" s="106">
        <f t="shared" si="17"/>
        <v>1</v>
      </c>
      <c r="O54" s="113">
        <f>P39*N54</f>
        <v>1.0229784237933603</v>
      </c>
    </row>
    <row r="55" spans="10:15" ht="12.75">
      <c r="J55" s="60">
        <v>228</v>
      </c>
      <c r="K55" s="65">
        <f t="shared" si="18"/>
        <v>111.40110242367633</v>
      </c>
      <c r="M55" s="114"/>
      <c r="N55" s="106">
        <f t="shared" si="17"/>
        <v>1</v>
      </c>
      <c r="O55" s="113">
        <f>P39*N55</f>
        <v>1.0229784237933603</v>
      </c>
    </row>
    <row r="56" spans="10:15" ht="12.75">
      <c r="J56" s="60">
        <v>606</v>
      </c>
      <c r="K56" s="65">
        <f t="shared" si="18"/>
        <v>131.4584744316153</v>
      </c>
      <c r="M56" s="114"/>
      <c r="N56" s="106">
        <f t="shared" si="17"/>
        <v>1</v>
      </c>
      <c r="O56" s="113">
        <f>P39*N56</f>
        <v>1.0229784237933603</v>
      </c>
    </row>
    <row r="57" spans="10:15" ht="12.75">
      <c r="J57" s="60">
        <v>2299</v>
      </c>
      <c r="K57" s="65">
        <f t="shared" si="18"/>
        <v>158.81657956576967</v>
      </c>
      <c r="M57" s="114"/>
      <c r="N57" s="106">
        <f t="shared" si="17"/>
        <v>1</v>
      </c>
      <c r="O57" s="113">
        <f>P39*N57</f>
        <v>1.0229784237933603</v>
      </c>
    </row>
    <row r="58" spans="10:11" ht="12.75">
      <c r="J58" s="60">
        <v>7224</v>
      </c>
      <c r="K58" s="65">
        <f t="shared" si="18"/>
        <v>182.30872430194998</v>
      </c>
    </row>
    <row r="59" spans="10:11" ht="12.75">
      <c r="J59" s="60">
        <v>21540</v>
      </c>
      <c r="K59" s="65">
        <f t="shared" si="18"/>
        <v>204.72505784080454</v>
      </c>
    </row>
    <row r="60" spans="10:11" ht="12.75">
      <c r="J60" s="60">
        <v>69266</v>
      </c>
      <c r="K60" s="65">
        <f t="shared" si="18"/>
        <v>228.69133855960027</v>
      </c>
    </row>
    <row r="61" spans="10:11" ht="12.75">
      <c r="J61" s="60">
        <v>158340</v>
      </c>
      <c r="K61" s="65">
        <f t="shared" si="18"/>
        <v>245.6556975066281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6:AD6"/>
    <mergeCell ref="AA5:AD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8">
      <selection activeCell="D7" sqref="D7:D13"/>
    </sheetView>
  </sheetViews>
  <sheetFormatPr defaultColWidth="9.140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7" t="s">
        <v>29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64</v>
      </c>
    </row>
    <row r="4" spans="2:16" ht="2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101</v>
      </c>
      <c r="E5" s="148" t="s">
        <v>102</v>
      </c>
      <c r="F5" s="3" t="s">
        <v>13</v>
      </c>
      <c r="G5" s="7" t="s">
        <v>10</v>
      </c>
      <c r="H5" s="149" t="s">
        <v>103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101</v>
      </c>
      <c r="V5" s="148" t="s">
        <v>102</v>
      </c>
      <c r="W5" s="3" t="s">
        <v>13</v>
      </c>
      <c r="X5" s="7" t="s">
        <v>10</v>
      </c>
      <c r="Y5" s="149" t="s">
        <v>103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3">
        <v>77.1735431779854</v>
      </c>
      <c r="D6" s="69"/>
      <c r="E6" s="17"/>
      <c r="F6" s="17">
        <f>H$15*C6+H$16</f>
        <v>1.964907039670672</v>
      </c>
      <c r="G6" s="44"/>
      <c r="H6" s="47">
        <f>10^F6</f>
        <v>92.23739727333313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104</v>
      </c>
      <c r="S6" s="9">
        <v>1</v>
      </c>
      <c r="T6" s="82">
        <f aca="true" t="shared" si="0" ref="T6:T13">M50</f>
        <v>0</v>
      </c>
      <c r="U6" s="115">
        <f aca="true" t="shared" si="1" ref="U6:U13">O50</f>
        <v>1.7125754242196471</v>
      </c>
      <c r="V6" s="17">
        <f aca="true" t="shared" si="2" ref="V6:V13">LOG10(U6)</f>
        <v>0.2336497075227504</v>
      </c>
      <c r="W6" s="17" t="e">
        <f aca="true" t="shared" si="3" ref="W6:W13">Y$15*T6+Y$16</f>
        <v>#DIV/0!</v>
      </c>
      <c r="X6" s="44" t="e">
        <f aca="true" t="shared" si="4" ref="X6:X13">((ABS(W6-V6))/W6)*10</f>
        <v>#DIV/0!</v>
      </c>
      <c r="Y6" s="47" t="e">
        <f aca="true" t="shared" si="5" ref="Y6:Y13">10^W6</f>
        <v>#DIV/0!</v>
      </c>
      <c r="AA6" s="160" t="s">
        <v>65</v>
      </c>
      <c r="AB6" s="161"/>
      <c r="AC6" s="161"/>
      <c r="AD6" s="162"/>
    </row>
    <row r="7" spans="2:30" ht="15">
      <c r="B7" s="9">
        <v>2</v>
      </c>
      <c r="C7" s="123">
        <v>109.01811082218917</v>
      </c>
      <c r="D7" s="115">
        <v>477.84364491327113</v>
      </c>
      <c r="E7" s="17">
        <f aca="true" t="shared" si="6" ref="E7:E13">LOG10(D7)</f>
        <v>2.679285814479019</v>
      </c>
      <c r="F7" s="17">
        <f aca="true" t="shared" si="7" ref="F7:F13">H$15*C7+H$16</f>
        <v>2.679285814479019</v>
      </c>
      <c r="G7" s="44">
        <f aca="true" t="shared" si="8" ref="G7:G13">((ABS(F7-E7))/F7)</f>
        <v>0</v>
      </c>
      <c r="H7" s="47">
        <f aca="true" t="shared" si="9" ref="H7:H13">10^F7</f>
        <v>477.84364491327113</v>
      </c>
      <c r="J7" s="56" t="s">
        <v>27</v>
      </c>
      <c r="K7" s="57"/>
      <c r="L7" s="25"/>
      <c r="M7" s="81"/>
      <c r="N7" s="123"/>
      <c r="O7" s="27">
        <f aca="true" t="shared" si="10" ref="O7:O18">H$15*N7+H$16</f>
        <v>0.23364970752275038</v>
      </c>
      <c r="P7" s="71">
        <f aca="true" t="shared" si="11" ref="P7:P18">10^O7</f>
        <v>1.7125754242196471</v>
      </c>
      <c r="S7" s="9">
        <v>2</v>
      </c>
      <c r="T7" s="82">
        <f t="shared" si="0"/>
        <v>0</v>
      </c>
      <c r="U7" s="115">
        <f t="shared" si="1"/>
        <v>1.7125754242196471</v>
      </c>
      <c r="V7" s="17">
        <f t="shared" si="2"/>
        <v>0.2336497075227504</v>
      </c>
      <c r="W7" s="17" t="e">
        <f t="shared" si="3"/>
        <v>#DIV/0!</v>
      </c>
      <c r="X7" s="44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104</v>
      </c>
    </row>
    <row r="8" spans="2:30" ht="13.5" thickBot="1">
      <c r="B8" s="9">
        <v>3</v>
      </c>
      <c r="C8" s="123">
        <v>128.74763450032574</v>
      </c>
      <c r="D8" s="115">
        <v>1323.9883387137509</v>
      </c>
      <c r="E8" s="17">
        <f t="shared" si="6"/>
        <v>3.1218841599869345</v>
      </c>
      <c r="F8" s="17">
        <f t="shared" si="7"/>
        <v>3.121884159986934</v>
      </c>
      <c r="G8" s="44">
        <f t="shared" si="8"/>
        <v>1.4225038056886816E-16</v>
      </c>
      <c r="H8" s="47">
        <f t="shared" si="9"/>
        <v>1323.9883387137509</v>
      </c>
      <c r="J8" s="58" t="s">
        <v>20</v>
      </c>
      <c r="K8" s="59" t="s">
        <v>21</v>
      </c>
      <c r="L8" s="25"/>
      <c r="M8" s="81"/>
      <c r="N8" s="123"/>
      <c r="O8" s="27">
        <f t="shared" si="10"/>
        <v>0.23364970752275038</v>
      </c>
      <c r="P8" s="71">
        <f t="shared" si="11"/>
        <v>1.7125754242196471</v>
      </c>
      <c r="S8" s="9">
        <v>3</v>
      </c>
      <c r="T8" s="82">
        <f t="shared" si="0"/>
        <v>0</v>
      </c>
      <c r="U8" s="115">
        <f t="shared" si="1"/>
        <v>1.7125754242196471</v>
      </c>
      <c r="V8" s="17">
        <f t="shared" si="2"/>
        <v>0.2336497075227504</v>
      </c>
      <c r="W8" s="17" t="e">
        <f t="shared" si="3"/>
        <v>#DIV/0!</v>
      </c>
      <c r="X8" s="44" t="e">
        <f t="shared" si="4"/>
        <v>#DIV/0!</v>
      </c>
      <c r="Y8" s="47" t="e">
        <f t="shared" si="5"/>
        <v>#DIV/0!</v>
      </c>
      <c r="AA8" s="117"/>
      <c r="AB8" s="67"/>
      <c r="AC8" s="118" t="e">
        <f aca="true" t="shared" si="12" ref="AC8:AC19">Y$15*AB8+Y$16</f>
        <v>#DIV/0!</v>
      </c>
      <c r="AD8" s="71" t="e">
        <f aca="true" t="shared" si="13" ref="AD8:AD19">10^AC8</f>
        <v>#DIV/0!</v>
      </c>
    </row>
    <row r="9" spans="2:30" ht="12.75">
      <c r="B9" s="9">
        <v>4</v>
      </c>
      <c r="C9" s="123">
        <v>151.22482058158872</v>
      </c>
      <c r="D9" s="115">
        <v>4227.870180479565</v>
      </c>
      <c r="E9" s="17">
        <f t="shared" si="6"/>
        <v>3.626121643543868</v>
      </c>
      <c r="F9" s="17">
        <f t="shared" si="7"/>
        <v>3.6261216435438675</v>
      </c>
      <c r="G9" s="44">
        <f t="shared" si="8"/>
        <v>1.2246947386355386E-16</v>
      </c>
      <c r="H9" s="47">
        <f t="shared" si="9"/>
        <v>4227.870180479565</v>
      </c>
      <c r="J9" s="67"/>
      <c r="K9" s="1">
        <f aca="true" t="shared" si="14" ref="K9:K16">J9/4</f>
        <v>0</v>
      </c>
      <c r="L9" s="25"/>
      <c r="M9" s="81"/>
      <c r="N9" s="123"/>
      <c r="O9" s="27">
        <f t="shared" si="10"/>
        <v>0.23364970752275038</v>
      </c>
      <c r="P9" s="71">
        <f t="shared" si="11"/>
        <v>1.7125754242196471</v>
      </c>
      <c r="S9" s="9">
        <v>4</v>
      </c>
      <c r="T9" s="82">
        <f t="shared" si="0"/>
        <v>0</v>
      </c>
      <c r="U9" s="115">
        <f t="shared" si="1"/>
        <v>1.7125754242196471</v>
      </c>
      <c r="V9" s="17">
        <f t="shared" si="2"/>
        <v>0.2336497075227504</v>
      </c>
      <c r="W9" s="17" t="e">
        <f t="shared" si="3"/>
        <v>#DIV/0!</v>
      </c>
      <c r="X9" s="44" t="e">
        <f t="shared" si="4"/>
        <v>#DIV/0!</v>
      </c>
      <c r="Y9" s="47" t="e">
        <f t="shared" si="5"/>
        <v>#DIV/0!</v>
      </c>
      <c r="AA9" s="117"/>
      <c r="AB9" s="67"/>
      <c r="AC9" s="118" t="e">
        <f t="shared" si="12"/>
        <v>#DIV/0!</v>
      </c>
      <c r="AD9" s="71" t="e">
        <f t="shared" si="13"/>
        <v>#DIV/0!</v>
      </c>
    </row>
    <row r="10" spans="2:30" ht="12.75">
      <c r="B10" s="9">
        <v>5</v>
      </c>
      <c r="C10" s="123">
        <v>174.4025904691508</v>
      </c>
      <c r="D10" s="115">
        <v>13998.307666947821</v>
      </c>
      <c r="E10" s="17">
        <f t="shared" si="6"/>
        <v>4.146075534583119</v>
      </c>
      <c r="F10" s="17">
        <f t="shared" si="7"/>
        <v>4.146075534583119</v>
      </c>
      <c r="G10" s="44">
        <f t="shared" si="8"/>
        <v>0</v>
      </c>
      <c r="H10" s="47">
        <f t="shared" si="9"/>
        <v>13998.307666947821</v>
      </c>
      <c r="J10" s="67"/>
      <c r="K10" s="1">
        <f t="shared" si="14"/>
        <v>0</v>
      </c>
      <c r="L10" s="25"/>
      <c r="M10" s="81"/>
      <c r="N10" s="123"/>
      <c r="O10" s="27">
        <f t="shared" si="10"/>
        <v>0.23364970752275038</v>
      </c>
      <c r="P10" s="71">
        <f t="shared" si="11"/>
        <v>1.7125754242196471</v>
      </c>
      <c r="S10" s="9">
        <v>5</v>
      </c>
      <c r="T10" s="82">
        <f t="shared" si="0"/>
        <v>0</v>
      </c>
      <c r="U10" s="115">
        <f t="shared" si="1"/>
        <v>1.7125754242196471</v>
      </c>
      <c r="V10" s="17">
        <f t="shared" si="2"/>
        <v>0.2336497075227504</v>
      </c>
      <c r="W10" s="17" t="e">
        <f t="shared" si="3"/>
        <v>#DIV/0!</v>
      </c>
      <c r="X10" s="44" t="e">
        <f t="shared" si="4"/>
        <v>#DIV/0!</v>
      </c>
      <c r="Y10" s="47" t="e">
        <f t="shared" si="5"/>
        <v>#DIV/0!</v>
      </c>
      <c r="AA10" s="117"/>
      <c r="AB10" s="67"/>
      <c r="AC10" s="118" t="e">
        <f t="shared" si="12"/>
        <v>#DIV/0!</v>
      </c>
      <c r="AD10" s="71" t="e">
        <f t="shared" si="13"/>
        <v>#DIV/0!</v>
      </c>
    </row>
    <row r="11" spans="2:30" ht="12.75">
      <c r="B11" s="9">
        <v>6</v>
      </c>
      <c r="C11" s="123">
        <v>196.61173582343625</v>
      </c>
      <c r="D11" s="115">
        <v>44085.9272654747</v>
      </c>
      <c r="E11" s="17">
        <f t="shared" si="6"/>
        <v>4.6442999798009446</v>
      </c>
      <c r="F11" s="17">
        <f t="shared" si="7"/>
        <v>4.644299979800944</v>
      </c>
      <c r="G11" s="44">
        <f t="shared" si="8"/>
        <v>1.912405364776185E-16</v>
      </c>
      <c r="H11" s="47">
        <f t="shared" si="9"/>
        <v>44085.9272654747</v>
      </c>
      <c r="J11" s="67"/>
      <c r="K11" s="1">
        <f t="shared" si="14"/>
        <v>0</v>
      </c>
      <c r="L11" s="25"/>
      <c r="M11" s="81"/>
      <c r="N11" s="123"/>
      <c r="O11" s="27">
        <f t="shared" si="10"/>
        <v>0.23364970752275038</v>
      </c>
      <c r="P11" s="71">
        <f t="shared" si="11"/>
        <v>1.7125754242196471</v>
      </c>
      <c r="S11" s="9">
        <v>6</v>
      </c>
      <c r="T11" s="82">
        <f t="shared" si="0"/>
        <v>0</v>
      </c>
      <c r="U11" s="115">
        <f t="shared" si="1"/>
        <v>1.7125754242196471</v>
      </c>
      <c r="V11" s="17">
        <f t="shared" si="2"/>
        <v>0.2336497075227504</v>
      </c>
      <c r="W11" s="17" t="e">
        <f t="shared" si="3"/>
        <v>#DIV/0!</v>
      </c>
      <c r="X11" s="44" t="e">
        <f t="shared" si="4"/>
        <v>#DIV/0!</v>
      </c>
      <c r="Y11" s="47" t="e">
        <f t="shared" si="5"/>
        <v>#DIV/0!</v>
      </c>
      <c r="AA11" s="117"/>
      <c r="AB11" s="67"/>
      <c r="AC11" s="118" t="e">
        <f t="shared" si="12"/>
        <v>#DIV/0!</v>
      </c>
      <c r="AD11" s="71" t="e">
        <f t="shared" si="13"/>
        <v>#DIV/0!</v>
      </c>
    </row>
    <row r="12" spans="2:30" ht="12.75">
      <c r="B12" s="9">
        <v>7</v>
      </c>
      <c r="C12" s="123">
        <v>221.36780111564775</v>
      </c>
      <c r="D12" s="115">
        <v>158365.37988536744</v>
      </c>
      <c r="E12" s="17">
        <f t="shared" si="6"/>
        <v>5.199660246899576</v>
      </c>
      <c r="F12" s="17">
        <f t="shared" si="7"/>
        <v>5.199660246899577</v>
      </c>
      <c r="G12" s="44">
        <f t="shared" si="8"/>
        <v>1.7081470279326868E-16</v>
      </c>
      <c r="H12" s="47">
        <f t="shared" si="9"/>
        <v>158365.379885368</v>
      </c>
      <c r="J12" s="67"/>
      <c r="K12" s="1">
        <f t="shared" si="14"/>
        <v>0</v>
      </c>
      <c r="L12" s="25"/>
      <c r="M12" s="81"/>
      <c r="N12" s="123"/>
      <c r="O12" s="27">
        <f t="shared" si="10"/>
        <v>0.23364970752275038</v>
      </c>
      <c r="P12" s="71">
        <f t="shared" si="11"/>
        <v>1.7125754242196471</v>
      </c>
      <c r="S12" s="9">
        <v>7</v>
      </c>
      <c r="T12" s="82">
        <f t="shared" si="0"/>
        <v>0</v>
      </c>
      <c r="U12" s="115">
        <f t="shared" si="1"/>
        <v>1.7125754242196471</v>
      </c>
      <c r="V12" s="17">
        <f t="shared" si="2"/>
        <v>0.2336497075227504</v>
      </c>
      <c r="W12" s="17" t="e">
        <f t="shared" si="3"/>
        <v>#DIV/0!</v>
      </c>
      <c r="X12" s="44" t="e">
        <f t="shared" si="4"/>
        <v>#DIV/0!</v>
      </c>
      <c r="Y12" s="47" t="e">
        <f t="shared" si="5"/>
        <v>#DIV/0!</v>
      </c>
      <c r="AA12" s="117"/>
      <c r="AB12" s="67"/>
      <c r="AC12" s="118" t="e">
        <f t="shared" si="12"/>
        <v>#DIV/0!</v>
      </c>
      <c r="AD12" s="71" t="e">
        <f t="shared" si="13"/>
        <v>#DIV/0!</v>
      </c>
    </row>
    <row r="13" spans="2:30" ht="13.5" thickBot="1">
      <c r="B13" s="9">
        <v>8</v>
      </c>
      <c r="C13" s="123">
        <v>238.8430806400887</v>
      </c>
      <c r="D13" s="155">
        <v>390560.6227191386</v>
      </c>
      <c r="E13" s="17">
        <f t="shared" si="6"/>
        <v>5.5916884545231085</v>
      </c>
      <c r="F13" s="17">
        <f t="shared" si="7"/>
        <v>5.5916884545231085</v>
      </c>
      <c r="G13" s="44">
        <f t="shared" si="8"/>
        <v>0</v>
      </c>
      <c r="H13" s="47">
        <f t="shared" si="9"/>
        <v>390560.6227191393</v>
      </c>
      <c r="J13" s="67"/>
      <c r="K13" s="1">
        <f t="shared" si="14"/>
        <v>0</v>
      </c>
      <c r="L13" s="25"/>
      <c r="M13" s="81"/>
      <c r="N13" s="123"/>
      <c r="O13" s="27">
        <f t="shared" si="10"/>
        <v>0.23364970752275038</v>
      </c>
      <c r="P13" s="71">
        <f t="shared" si="11"/>
        <v>1.7125754242196471</v>
      </c>
      <c r="S13" s="9">
        <v>8</v>
      </c>
      <c r="T13" s="82">
        <f t="shared" si="0"/>
        <v>0</v>
      </c>
      <c r="U13" s="115">
        <f t="shared" si="1"/>
        <v>1.7125754242196471</v>
      </c>
      <c r="V13" s="17">
        <f t="shared" si="2"/>
        <v>0.2336497075227504</v>
      </c>
      <c r="W13" s="17" t="e">
        <f t="shared" si="3"/>
        <v>#DIV/0!</v>
      </c>
      <c r="X13" s="44" t="e">
        <f t="shared" si="4"/>
        <v>#DIV/0!</v>
      </c>
      <c r="Y13" s="47" t="e">
        <f t="shared" si="5"/>
        <v>#DIV/0!</v>
      </c>
      <c r="AA13" s="117"/>
      <c r="AB13" s="67"/>
      <c r="AC13" s="118" t="e">
        <f t="shared" si="12"/>
        <v>#DIV/0!</v>
      </c>
      <c r="AD13" s="71" t="e">
        <f t="shared" si="13"/>
        <v>#DIV/0!</v>
      </c>
    </row>
    <row r="14" spans="5:30" ht="13.5" thickBot="1">
      <c r="E14" s="167" t="s">
        <v>54</v>
      </c>
      <c r="F14" s="168"/>
      <c r="G14" s="100">
        <f>AVERAGE(G7:G13)</f>
        <v>8.953929910047274E-17</v>
      </c>
      <c r="I14" s="24"/>
      <c r="J14" s="67"/>
      <c r="K14" s="1">
        <f t="shared" si="14"/>
        <v>0</v>
      </c>
      <c r="L14" s="25"/>
      <c r="M14" s="81"/>
      <c r="N14" s="67"/>
      <c r="O14" s="27">
        <f t="shared" si="10"/>
        <v>0.23364970752275038</v>
      </c>
      <c r="P14" s="71">
        <f t="shared" si="11"/>
        <v>1.7125754242196471</v>
      </c>
      <c r="V14" s="167" t="s">
        <v>54</v>
      </c>
      <c r="W14" s="168"/>
      <c r="X14" s="100" t="e">
        <f>AVERAGE(X6:X11)</f>
        <v>#DIV/0!</v>
      </c>
      <c r="AA14" s="117"/>
      <c r="AB14" s="67"/>
      <c r="AC14" s="118" t="e">
        <f t="shared" si="12"/>
        <v>#DIV/0!</v>
      </c>
      <c r="AD14" s="71" t="e">
        <f t="shared" si="13"/>
        <v>#DIV/0!</v>
      </c>
    </row>
    <row r="15" spans="7:30" ht="12.75">
      <c r="G15" s="92" t="s">
        <v>30</v>
      </c>
      <c r="H15" s="93">
        <f>SLOPE(E7:E13,C7:C13)</f>
        <v>0.022433301114024553</v>
      </c>
      <c r="I15" s="24"/>
      <c r="J15" s="67"/>
      <c r="K15" s="1">
        <f t="shared" si="14"/>
        <v>0</v>
      </c>
      <c r="L15" s="25"/>
      <c r="M15" s="81"/>
      <c r="N15" s="67"/>
      <c r="O15" s="27">
        <f t="shared" si="10"/>
        <v>0.23364970752275038</v>
      </c>
      <c r="P15" s="71">
        <f t="shared" si="11"/>
        <v>1.7125754242196471</v>
      </c>
      <c r="X15" s="92" t="s">
        <v>30</v>
      </c>
      <c r="Y15" s="93" t="e">
        <f>SLOPE(V7:V11,T7:T11)</f>
        <v>#DIV/0!</v>
      </c>
      <c r="AA15" s="117"/>
      <c r="AB15" s="67"/>
      <c r="AC15" s="118" t="e">
        <f t="shared" si="12"/>
        <v>#DIV/0!</v>
      </c>
      <c r="AD15" s="71" t="e">
        <f t="shared" si="13"/>
        <v>#DIV/0!</v>
      </c>
    </row>
    <row r="16" spans="7:30" ht="12.75">
      <c r="G16" s="94" t="s">
        <v>31</v>
      </c>
      <c r="H16" s="95">
        <f>INTERCEPT(E7:E13,C7:C13)</f>
        <v>0.23364970752275038</v>
      </c>
      <c r="I16" s="24"/>
      <c r="J16" s="67"/>
      <c r="K16" s="1">
        <f t="shared" si="14"/>
        <v>0</v>
      </c>
      <c r="L16" s="25"/>
      <c r="M16" s="81"/>
      <c r="N16" s="67"/>
      <c r="O16" s="27">
        <f t="shared" si="10"/>
        <v>0.23364970752275038</v>
      </c>
      <c r="P16" s="71">
        <f t="shared" si="11"/>
        <v>1.7125754242196471</v>
      </c>
      <c r="X16" s="94" t="s">
        <v>31</v>
      </c>
      <c r="Y16" s="95" t="e">
        <f>INTERCEPT(V7:V11,T7:T11)</f>
        <v>#DIV/0!</v>
      </c>
      <c r="AA16" s="117"/>
      <c r="AB16" s="67"/>
      <c r="AC16" s="118" t="e">
        <f t="shared" si="12"/>
        <v>#DIV/0!</v>
      </c>
      <c r="AD16" s="71" t="e">
        <f t="shared" si="13"/>
        <v>#DIV/0!</v>
      </c>
    </row>
    <row r="17" spans="7:30" ht="13.5" thickBot="1">
      <c r="G17" s="96" t="s">
        <v>32</v>
      </c>
      <c r="H17" s="97">
        <f>RSQ(E7:E13,C7:C13)</f>
        <v>0.9999999999999996</v>
      </c>
      <c r="L17" s="25"/>
      <c r="M17" s="81"/>
      <c r="N17" s="67"/>
      <c r="O17" s="27">
        <f t="shared" si="10"/>
        <v>0.23364970752275038</v>
      </c>
      <c r="P17" s="71">
        <f t="shared" si="11"/>
        <v>1.7125754242196471</v>
      </c>
      <c r="X17" s="96" t="s">
        <v>32</v>
      </c>
      <c r="Y17" s="97" t="e">
        <f>RSQ(V7:V11,T7:T11)</f>
        <v>#DIV/0!</v>
      </c>
      <c r="AA17" s="117"/>
      <c r="AB17" s="67"/>
      <c r="AC17" s="118" t="e">
        <f t="shared" si="12"/>
        <v>#DIV/0!</v>
      </c>
      <c r="AD17" s="71" t="e">
        <f t="shared" si="13"/>
        <v>#DIV/0!</v>
      </c>
    </row>
    <row r="18" spans="12:30" ht="13.5" thickBot="1">
      <c r="L18" s="25"/>
      <c r="M18" s="81"/>
      <c r="N18" s="67"/>
      <c r="O18" s="27">
        <f t="shared" si="10"/>
        <v>0.23364970752275038</v>
      </c>
      <c r="P18" s="71">
        <f t="shared" si="11"/>
        <v>1.7125754242196471</v>
      </c>
      <c r="AA18" s="117"/>
      <c r="AB18" s="67"/>
      <c r="AC18" s="118" t="e">
        <f t="shared" si="12"/>
        <v>#DIV/0!</v>
      </c>
      <c r="AD18" s="71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7"/>
      <c r="AC19" s="118" t="e">
        <f t="shared" si="12"/>
        <v>#DIV/0!</v>
      </c>
      <c r="AD19" s="71" t="e">
        <f t="shared" si="13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8"/>
      <c r="K24" s="70" t="e">
        <f aca="true" t="shared" si="15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7"/>
      <c r="K25" s="70" t="e">
        <f t="shared" si="15"/>
        <v>#NUM!</v>
      </c>
      <c r="L25" s="25"/>
      <c r="M25" s="48" t="s">
        <v>43</v>
      </c>
      <c r="N25" s="49"/>
      <c r="O25" s="25"/>
    </row>
    <row r="26" spans="10:15" ht="12.75">
      <c r="J26" s="67"/>
      <c r="K26" s="70" t="e">
        <f t="shared" si="15"/>
        <v>#NUM!</v>
      </c>
      <c r="L26" s="25"/>
      <c r="M26" s="76" t="s">
        <v>48</v>
      </c>
      <c r="N26" s="49"/>
      <c r="O26" s="25"/>
    </row>
    <row r="27" spans="10:15" ht="12.75">
      <c r="J27" s="67"/>
      <c r="K27" s="70" t="e">
        <f t="shared" si="15"/>
        <v>#NUM!</v>
      </c>
      <c r="L27" s="25"/>
      <c r="M27" s="50" t="s">
        <v>49</v>
      </c>
      <c r="N27" s="51"/>
      <c r="O27" s="25"/>
    </row>
    <row r="28" spans="10:15" ht="12.75">
      <c r="J28" s="67"/>
      <c r="K28" s="70" t="e">
        <f t="shared" si="15"/>
        <v>#NUM!</v>
      </c>
      <c r="L28" s="25"/>
      <c r="O28" s="25"/>
    </row>
    <row r="29" spans="10:15" ht="12.75">
      <c r="J29" s="67"/>
      <c r="K29" s="70" t="e">
        <f t="shared" si="15"/>
        <v>#NUM!</v>
      </c>
      <c r="L29" s="25"/>
      <c r="O29" s="25"/>
    </row>
    <row r="30" spans="10:15" ht="12.75">
      <c r="J30" s="67"/>
      <c r="K30" s="70" t="e">
        <f t="shared" si="15"/>
        <v>#NUM!</v>
      </c>
      <c r="L30" s="25"/>
      <c r="O30" s="25"/>
    </row>
    <row r="31" spans="10:15" ht="12.75">
      <c r="J31" s="67"/>
      <c r="K31" s="70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63" t="s">
        <v>57</v>
      </c>
      <c r="N35" s="158"/>
      <c r="O35" s="158"/>
      <c r="P35" s="175"/>
    </row>
    <row r="36" spans="10:16" ht="15">
      <c r="J36" s="56" t="s">
        <v>39</v>
      </c>
      <c r="K36" s="57"/>
      <c r="L36" s="25"/>
      <c r="M36" s="164" t="s">
        <v>105</v>
      </c>
      <c r="N36" s="165"/>
      <c r="O36" s="165"/>
      <c r="P36" s="176"/>
    </row>
    <row r="37" spans="10:16" ht="15.75" thickBot="1">
      <c r="J37" s="56" t="s">
        <v>27</v>
      </c>
      <c r="K37" s="57"/>
      <c r="L37" s="25"/>
      <c r="M37" s="164" t="s">
        <v>59</v>
      </c>
      <c r="N37" s="177"/>
      <c r="O37" s="177"/>
      <c r="P37" s="176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104</v>
      </c>
      <c r="P38" s="104" t="s">
        <v>106</v>
      </c>
    </row>
    <row r="39" spans="10:16" ht="12.75">
      <c r="J39" s="68"/>
      <c r="K39" s="70" t="e">
        <f aca="true" t="shared" si="16" ref="K39:K46">LOG10(J39)*(64)</f>
        <v>#NUM!</v>
      </c>
      <c r="L39" s="25"/>
      <c r="M39" s="68">
        <f>N7</f>
        <v>0</v>
      </c>
      <c r="N39" s="70">
        <f>10^(4*(M39/256))</f>
        <v>1</v>
      </c>
      <c r="O39" s="70">
        <f>P7</f>
        <v>1.7125754242196471</v>
      </c>
      <c r="P39" s="119">
        <f>O39/N39</f>
        <v>1.7125754242196471</v>
      </c>
    </row>
    <row r="40" spans="10:16" ht="12.75">
      <c r="J40" s="67"/>
      <c r="K40" s="70" t="e">
        <f t="shared" si="16"/>
        <v>#NUM!</v>
      </c>
      <c r="L40" s="25"/>
      <c r="M40" s="68">
        <f>N8</f>
        <v>0</v>
      </c>
      <c r="N40" s="70">
        <f>10^(4*(M40/256))</f>
        <v>1</v>
      </c>
      <c r="O40" s="70">
        <f>P8</f>
        <v>1.7125754242196471</v>
      </c>
      <c r="P40" s="119">
        <f>O40/N40</f>
        <v>1.7125754242196471</v>
      </c>
    </row>
    <row r="41" spans="10:16" ht="12.75">
      <c r="J41" s="67"/>
      <c r="K41" s="70" t="e">
        <f t="shared" si="16"/>
        <v>#NUM!</v>
      </c>
      <c r="L41" s="25"/>
      <c r="M41" s="68">
        <f>N9</f>
        <v>0</v>
      </c>
      <c r="N41" s="70">
        <f>10^(4*(M41/256))</f>
        <v>1</v>
      </c>
      <c r="O41" s="70">
        <f>P9</f>
        <v>1.7125754242196471</v>
      </c>
      <c r="P41" s="119">
        <f>O41/N41</f>
        <v>1.7125754242196471</v>
      </c>
    </row>
    <row r="42" spans="10:16" ht="12.75">
      <c r="J42" s="67"/>
      <c r="K42" s="70" t="e">
        <f t="shared" si="16"/>
        <v>#NUM!</v>
      </c>
      <c r="L42" s="25"/>
      <c r="M42" s="68">
        <f>N10</f>
        <v>0</v>
      </c>
      <c r="N42" s="70">
        <f>10^(4*(M42/256))</f>
        <v>1</v>
      </c>
      <c r="O42" s="70">
        <f>P10</f>
        <v>1.7125754242196471</v>
      </c>
      <c r="P42" s="119">
        <f>O42/N42</f>
        <v>1.7125754242196471</v>
      </c>
    </row>
    <row r="43" spans="10:16" ht="12.75">
      <c r="J43" s="67"/>
      <c r="K43" s="70" t="e">
        <f t="shared" si="16"/>
        <v>#NUM!</v>
      </c>
      <c r="L43" s="25"/>
      <c r="M43" s="68">
        <f>N11</f>
        <v>0</v>
      </c>
      <c r="N43" s="70">
        <f>10^(4*(M43/256))</f>
        <v>1</v>
      </c>
      <c r="O43" s="70">
        <f>P11</f>
        <v>1.7125754242196471</v>
      </c>
      <c r="P43" s="119">
        <f>O43/N43</f>
        <v>1.7125754242196471</v>
      </c>
    </row>
    <row r="44" spans="10:12" ht="13.5" thickBot="1">
      <c r="J44" s="67"/>
      <c r="K44" s="70" t="e">
        <f t="shared" si="16"/>
        <v>#NUM!</v>
      </c>
      <c r="L44" s="25"/>
    </row>
    <row r="45" spans="10:15" ht="13.5" thickBot="1">
      <c r="J45" s="67"/>
      <c r="K45" s="70" t="e">
        <f t="shared" si="16"/>
        <v>#NUM!</v>
      </c>
      <c r="L45" s="25"/>
      <c r="M45" s="169" t="s">
        <v>84</v>
      </c>
      <c r="N45" s="170"/>
      <c r="O45" s="17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/>
      <c r="K46" s="70" t="e">
        <f t="shared" si="16"/>
        <v>#NUM!</v>
      </c>
      <c r="M46" s="163" t="s">
        <v>107</v>
      </c>
      <c r="N46" s="158"/>
      <c r="O46" s="159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64" t="s">
        <v>81</v>
      </c>
      <c r="N47" s="165"/>
      <c r="O47" s="166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72"/>
      <c r="N48" s="173"/>
      <c r="O48" s="174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108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20"/>
      <c r="N50" s="70">
        <f aca="true" t="shared" si="17" ref="N50:N57">10^(4*(M50/256))</f>
        <v>1</v>
      </c>
      <c r="O50" s="46">
        <f>P39*N50</f>
        <v>1.7125754242196471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21"/>
      <c r="N51" s="70">
        <f t="shared" si="17"/>
        <v>1</v>
      </c>
      <c r="O51" s="47">
        <f>P39*N51</f>
        <v>1.7125754242196471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21"/>
      <c r="N52" s="70">
        <f t="shared" si="17"/>
        <v>1</v>
      </c>
      <c r="O52" s="47">
        <f>P39*N52</f>
        <v>1.7125754242196471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7"/>
        <v>1</v>
      </c>
      <c r="O53" s="47">
        <f>P39*N53</f>
        <v>1.7125754242196471</v>
      </c>
    </row>
    <row r="54" spans="10:15" ht="12.75">
      <c r="J54" s="68"/>
      <c r="K54" s="70" t="e">
        <f aca="true" t="shared" si="18" ref="K54:K61">LOG10(J54)*(256/LOG10(262144))</f>
        <v>#NUM!</v>
      </c>
      <c r="M54" s="121"/>
      <c r="N54" s="70">
        <f t="shared" si="17"/>
        <v>1</v>
      </c>
      <c r="O54" s="47">
        <f>P39*N54</f>
        <v>1.7125754242196471</v>
      </c>
    </row>
    <row r="55" spans="10:15" ht="12.75">
      <c r="J55" s="67"/>
      <c r="K55" s="70" t="e">
        <f t="shared" si="18"/>
        <v>#NUM!</v>
      </c>
      <c r="M55" s="121"/>
      <c r="N55" s="70">
        <f t="shared" si="17"/>
        <v>1</v>
      </c>
      <c r="O55" s="47">
        <f>P39*N55</f>
        <v>1.7125754242196471</v>
      </c>
    </row>
    <row r="56" spans="10:15" ht="12.75">
      <c r="J56" s="67"/>
      <c r="K56" s="70" t="e">
        <f t="shared" si="18"/>
        <v>#NUM!</v>
      </c>
      <c r="M56" s="121"/>
      <c r="N56" s="70">
        <f t="shared" si="17"/>
        <v>1</v>
      </c>
      <c r="O56" s="47">
        <f>P40*N56</f>
        <v>1.7125754242196471</v>
      </c>
    </row>
    <row r="57" spans="10:15" ht="12.75">
      <c r="J57" s="67"/>
      <c r="K57" s="70" t="e">
        <f t="shared" si="18"/>
        <v>#NUM!</v>
      </c>
      <c r="M57" s="121"/>
      <c r="N57" s="70">
        <f t="shared" si="17"/>
        <v>1</v>
      </c>
      <c r="O57" s="47">
        <f>P41*N57</f>
        <v>1.7125754242196471</v>
      </c>
    </row>
    <row r="58" spans="10:11" ht="12.75">
      <c r="J58" s="67"/>
      <c r="K58" s="70" t="e">
        <f t="shared" si="18"/>
        <v>#NUM!</v>
      </c>
    </row>
    <row r="59" spans="10:11" ht="12.75">
      <c r="J59" s="67"/>
      <c r="K59" s="70" t="e">
        <f t="shared" si="18"/>
        <v>#NUM!</v>
      </c>
    </row>
    <row r="60" spans="10:11" ht="12.75">
      <c r="J60" s="67"/>
      <c r="K60" s="70" t="e">
        <f t="shared" si="18"/>
        <v>#NUM!</v>
      </c>
    </row>
    <row r="61" spans="10:11" ht="12.75">
      <c r="J61" s="67"/>
      <c r="K61" s="70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5:AD5"/>
    <mergeCell ref="AA6:AD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">
      <selection activeCell="D7" sqref="D7:D13"/>
    </sheetView>
  </sheetViews>
  <sheetFormatPr defaultColWidth="9.140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7" t="s">
        <v>29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64</v>
      </c>
    </row>
    <row r="4" spans="2:16" ht="2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0</v>
      </c>
      <c r="E5" s="3" t="s">
        <v>1</v>
      </c>
      <c r="F5" s="3" t="s">
        <v>13</v>
      </c>
      <c r="G5" s="7" t="s">
        <v>10</v>
      </c>
      <c r="H5" s="4" t="s">
        <v>14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0</v>
      </c>
      <c r="V5" s="3" t="s">
        <v>1</v>
      </c>
      <c r="W5" s="3" t="s">
        <v>13</v>
      </c>
      <c r="X5" s="7" t="s">
        <v>10</v>
      </c>
      <c r="Y5" s="4" t="s">
        <v>14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3">
        <v>52.628475991339975</v>
      </c>
      <c r="D6" s="69"/>
      <c r="E6" s="17"/>
      <c r="F6" s="17">
        <f>H$15*C6+H$16</f>
        <v>1.4562533374160207</v>
      </c>
      <c r="G6" s="44"/>
      <c r="H6" s="47">
        <f>10^F6</f>
        <v>28.592579506809898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51</v>
      </c>
      <c r="S6" s="9">
        <v>1</v>
      </c>
      <c r="T6" s="82">
        <f aca="true" t="shared" si="0" ref="T6:T11">M50</f>
        <v>0</v>
      </c>
      <c r="U6" s="115">
        <f aca="true" t="shared" si="1" ref="U6:U11">O50</f>
        <v>2.169326562246927</v>
      </c>
      <c r="V6" s="17">
        <f aca="true" t="shared" si="2" ref="V6:V13">LOG10(U6)</f>
        <v>0.33632493399043284</v>
      </c>
      <c r="W6" s="17" t="e">
        <f aca="true" t="shared" si="3" ref="W6:W13">Y$15*T6+Y$16</f>
        <v>#DIV/0!</v>
      </c>
      <c r="X6" s="44" t="e">
        <f aca="true" t="shared" si="4" ref="X6:X11">((ABS(W6-V6))/W6)*10</f>
        <v>#DIV/0!</v>
      </c>
      <c r="Y6" s="47" t="e">
        <f aca="true" t="shared" si="5" ref="Y6:Y11">10^W6</f>
        <v>#DIV/0!</v>
      </c>
      <c r="AA6" s="160" t="s">
        <v>65</v>
      </c>
      <c r="AB6" s="161"/>
      <c r="AC6" s="161"/>
      <c r="AD6" s="162"/>
    </row>
    <row r="7" spans="2:30" ht="15">
      <c r="B7" s="9">
        <v>2</v>
      </c>
      <c r="C7" s="123">
        <v>112.62383270790534</v>
      </c>
      <c r="D7" s="115">
        <v>550</v>
      </c>
      <c r="E7" s="17">
        <f aca="true" t="shared" si="6" ref="E7:E13">LOG10(D7)</f>
        <v>2.7403626894942437</v>
      </c>
      <c r="F7" s="17">
        <f aca="true" t="shared" si="7" ref="F7:F13">H$15*C7+H$16</f>
        <v>2.732948183597542</v>
      </c>
      <c r="G7" s="44">
        <f aca="true" t="shared" si="8" ref="G7:G13">((ABS(F7-E7))/F7)</f>
        <v>0.0027130063940478807</v>
      </c>
      <c r="H7" s="47">
        <f aca="true" t="shared" si="9" ref="H7:H13">10^F7</f>
        <v>540.6898084898158</v>
      </c>
      <c r="J7" s="56" t="s">
        <v>27</v>
      </c>
      <c r="K7" s="57"/>
      <c r="L7" s="25"/>
      <c r="M7" s="81"/>
      <c r="N7" s="123"/>
      <c r="O7" s="27">
        <f aca="true" t="shared" si="10" ref="O7:O18">H$15*N7+H$16</f>
        <v>0.33632493399043284</v>
      </c>
      <c r="P7" s="71">
        <f aca="true" t="shared" si="11" ref="P7:P18">10^O7</f>
        <v>2.169326562246927</v>
      </c>
      <c r="S7" s="9">
        <v>2</v>
      </c>
      <c r="T7" s="82">
        <f t="shared" si="0"/>
        <v>0</v>
      </c>
      <c r="U7" s="115">
        <f t="shared" si="1"/>
        <v>2.169326562246927</v>
      </c>
      <c r="V7" s="17">
        <f t="shared" si="2"/>
        <v>0.33632493399043284</v>
      </c>
      <c r="W7" s="17" t="e">
        <f t="shared" si="3"/>
        <v>#DIV/0!</v>
      </c>
      <c r="X7" s="44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51</v>
      </c>
    </row>
    <row r="8" spans="2:30" ht="13.5" thickBot="1">
      <c r="B8" s="9">
        <v>3</v>
      </c>
      <c r="C8" s="123">
        <v>135.3624090756809</v>
      </c>
      <c r="D8" s="115">
        <v>1624</v>
      </c>
      <c r="E8" s="17">
        <f t="shared" si="6"/>
        <v>3.2105860249051563</v>
      </c>
      <c r="F8" s="17">
        <f t="shared" si="7"/>
        <v>3.216822684009145</v>
      </c>
      <c r="G8" s="44">
        <f t="shared" si="8"/>
        <v>0.0019387637170650153</v>
      </c>
      <c r="H8" s="47">
        <f t="shared" si="9"/>
        <v>1647.4896086372214</v>
      </c>
      <c r="J8" s="58" t="s">
        <v>20</v>
      </c>
      <c r="K8" s="59" t="s">
        <v>21</v>
      </c>
      <c r="L8" s="25"/>
      <c r="M8" s="81"/>
      <c r="N8" s="123"/>
      <c r="O8" s="27">
        <f t="shared" si="10"/>
        <v>0.33632493399043284</v>
      </c>
      <c r="P8" s="71">
        <f t="shared" si="11"/>
        <v>2.169326562246927</v>
      </c>
      <c r="S8" s="9">
        <v>3</v>
      </c>
      <c r="T8" s="82">
        <f t="shared" si="0"/>
        <v>0</v>
      </c>
      <c r="U8" s="115">
        <f t="shared" si="1"/>
        <v>2.169326562246927</v>
      </c>
      <c r="V8" s="17">
        <f t="shared" si="2"/>
        <v>0.33632493399043284</v>
      </c>
      <c r="W8" s="17" t="e">
        <f t="shared" si="3"/>
        <v>#DIV/0!</v>
      </c>
      <c r="X8" s="44" t="e">
        <f t="shared" si="4"/>
        <v>#DIV/0!</v>
      </c>
      <c r="Y8" s="47" t="e">
        <f t="shared" si="5"/>
        <v>#DIV/0!</v>
      </c>
      <c r="AA8" s="117"/>
      <c r="AB8" s="67"/>
      <c r="AC8" s="118" t="e">
        <f aca="true" t="shared" si="12" ref="AC8:AC19">Y$15*AB8+Y$16</f>
        <v>#DIV/0!</v>
      </c>
      <c r="AD8" s="71" t="e">
        <f aca="true" t="shared" si="13" ref="AD8:AD19">10^AC8</f>
        <v>#DIV/0!</v>
      </c>
    </row>
    <row r="9" spans="2:30" ht="12.75">
      <c r="B9" s="9">
        <v>4</v>
      </c>
      <c r="C9" s="123">
        <v>158.87895889993632</v>
      </c>
      <c r="D9" s="115">
        <v>5242</v>
      </c>
      <c r="E9" s="17">
        <f t="shared" si="6"/>
        <v>3.719497016610582</v>
      </c>
      <c r="F9" s="17">
        <f t="shared" si="7"/>
        <v>3.7172523773008606</v>
      </c>
      <c r="G9" s="44">
        <f t="shared" si="8"/>
        <v>0.0006038436678198199</v>
      </c>
      <c r="H9" s="47">
        <f t="shared" si="9"/>
        <v>5214.976759064102</v>
      </c>
      <c r="J9" s="67"/>
      <c r="K9" s="1">
        <f aca="true" t="shared" si="14" ref="K9:K16">J9/4</f>
        <v>0</v>
      </c>
      <c r="L9" s="25"/>
      <c r="M9" s="81"/>
      <c r="N9" s="123"/>
      <c r="O9" s="27">
        <f t="shared" si="10"/>
        <v>0.33632493399043284</v>
      </c>
      <c r="P9" s="71">
        <f t="shared" si="11"/>
        <v>2.169326562246927</v>
      </c>
      <c r="S9" s="9">
        <v>4</v>
      </c>
      <c r="T9" s="82">
        <f t="shared" si="0"/>
        <v>0</v>
      </c>
      <c r="U9" s="115">
        <f t="shared" si="1"/>
        <v>2.169326562246927</v>
      </c>
      <c r="V9" s="17">
        <f t="shared" si="2"/>
        <v>0.33632493399043284</v>
      </c>
      <c r="W9" s="17" t="e">
        <f t="shared" si="3"/>
        <v>#DIV/0!</v>
      </c>
      <c r="X9" s="44" t="e">
        <f t="shared" si="4"/>
        <v>#DIV/0!</v>
      </c>
      <c r="Y9" s="47" t="e">
        <f t="shared" si="5"/>
        <v>#DIV/0!</v>
      </c>
      <c r="AA9" s="117"/>
      <c r="AB9" s="67"/>
      <c r="AC9" s="118" t="e">
        <f t="shared" si="12"/>
        <v>#DIV/0!</v>
      </c>
      <c r="AD9" s="71" t="e">
        <f t="shared" si="13"/>
        <v>#DIV/0!</v>
      </c>
    </row>
    <row r="10" spans="2:30" ht="12.75">
      <c r="B10" s="9">
        <v>5</v>
      </c>
      <c r="C10" s="123">
        <v>181.85207246536964</v>
      </c>
      <c r="D10" s="115">
        <v>15618</v>
      </c>
      <c r="E10" s="17">
        <f t="shared" si="6"/>
        <v>4.193625418492879</v>
      </c>
      <c r="F10" s="17">
        <f t="shared" si="7"/>
        <v>4.206117804475381</v>
      </c>
      <c r="G10" s="44">
        <f t="shared" si="8"/>
        <v>0.0029700513783065693</v>
      </c>
      <c r="H10" s="47">
        <f t="shared" si="9"/>
        <v>16073.772027115765</v>
      </c>
      <c r="J10" s="67"/>
      <c r="K10" s="1">
        <f t="shared" si="14"/>
        <v>0</v>
      </c>
      <c r="L10" s="25"/>
      <c r="M10" s="81"/>
      <c r="N10" s="123"/>
      <c r="O10" s="27">
        <f t="shared" si="10"/>
        <v>0.33632493399043284</v>
      </c>
      <c r="P10" s="71">
        <f t="shared" si="11"/>
        <v>2.169326562246927</v>
      </c>
      <c r="S10" s="9">
        <v>5</v>
      </c>
      <c r="T10" s="82">
        <f t="shared" si="0"/>
        <v>0</v>
      </c>
      <c r="U10" s="115">
        <f t="shared" si="1"/>
        <v>2.169326562246927</v>
      </c>
      <c r="V10" s="17">
        <f t="shared" si="2"/>
        <v>0.33632493399043284</v>
      </c>
      <c r="W10" s="17" t="e">
        <f t="shared" si="3"/>
        <v>#DIV/0!</v>
      </c>
      <c r="X10" s="44" t="e">
        <f t="shared" si="4"/>
        <v>#DIV/0!</v>
      </c>
      <c r="Y10" s="47" t="e">
        <f t="shared" si="5"/>
        <v>#DIV/0!</v>
      </c>
      <c r="AA10" s="117"/>
      <c r="AB10" s="67"/>
      <c r="AC10" s="118" t="e">
        <f t="shared" si="12"/>
        <v>#DIV/0!</v>
      </c>
      <c r="AD10" s="71" t="e">
        <f t="shared" si="13"/>
        <v>#DIV/0!</v>
      </c>
    </row>
    <row r="11" spans="2:30" ht="12.75">
      <c r="B11" s="9">
        <v>6</v>
      </c>
      <c r="C11" s="123">
        <v>203.6806251903495</v>
      </c>
      <c r="D11" s="115">
        <v>47372</v>
      </c>
      <c r="E11" s="17">
        <f t="shared" si="6"/>
        <v>4.675521720607797</v>
      </c>
      <c r="F11" s="17">
        <f t="shared" si="7"/>
        <v>4.670627098006903</v>
      </c>
      <c r="G11" s="44">
        <f t="shared" si="8"/>
        <v>0.001047958335826736</v>
      </c>
      <c r="H11" s="47">
        <f t="shared" si="9"/>
        <v>46841.10136622816</v>
      </c>
      <c r="J11" s="67"/>
      <c r="K11" s="1">
        <f t="shared" si="14"/>
        <v>0</v>
      </c>
      <c r="L11" s="25"/>
      <c r="M11" s="81"/>
      <c r="N11" s="123"/>
      <c r="O11" s="27">
        <f t="shared" si="10"/>
        <v>0.33632493399043284</v>
      </c>
      <c r="P11" s="71">
        <f t="shared" si="11"/>
        <v>2.169326562246927</v>
      </c>
      <c r="S11" s="9">
        <v>6</v>
      </c>
      <c r="T11" s="82">
        <f t="shared" si="0"/>
        <v>0</v>
      </c>
      <c r="U11" s="115">
        <f t="shared" si="1"/>
        <v>2.169326562246927</v>
      </c>
      <c r="V11" s="17">
        <f t="shared" si="2"/>
        <v>0.33632493399043284</v>
      </c>
      <c r="W11" s="17" t="e">
        <f t="shared" si="3"/>
        <v>#DIV/0!</v>
      </c>
      <c r="X11" s="44" t="e">
        <f t="shared" si="4"/>
        <v>#DIV/0!</v>
      </c>
      <c r="Y11" s="47" t="e">
        <f t="shared" si="5"/>
        <v>#DIV/0!</v>
      </c>
      <c r="AA11" s="117"/>
      <c r="AB11" s="67"/>
      <c r="AC11" s="118" t="e">
        <f t="shared" si="12"/>
        <v>#DIV/0!</v>
      </c>
      <c r="AD11" s="71" t="e">
        <f t="shared" si="13"/>
        <v>#DIV/0!</v>
      </c>
    </row>
    <row r="12" spans="2:30" ht="12.75">
      <c r="B12" s="9">
        <v>7</v>
      </c>
      <c r="C12" s="123">
        <v>226.3784135734311</v>
      </c>
      <c r="D12" s="115">
        <v>144217</v>
      </c>
      <c r="E12" s="17">
        <f t="shared" si="6"/>
        <v>5.159016457131181</v>
      </c>
      <c r="F12" s="17">
        <f t="shared" si="7"/>
        <v>5.15363363441771</v>
      </c>
      <c r="G12" s="44">
        <f t="shared" si="8"/>
        <v>0.0010444713565829083</v>
      </c>
      <c r="H12" s="47">
        <f t="shared" si="9"/>
        <v>142440.54753631438</v>
      </c>
      <c r="J12" s="67"/>
      <c r="K12" s="1">
        <f t="shared" si="14"/>
        <v>0</v>
      </c>
      <c r="L12" s="25"/>
      <c r="M12" s="81"/>
      <c r="N12" s="123"/>
      <c r="O12" s="27">
        <f t="shared" si="10"/>
        <v>0.33632493399043284</v>
      </c>
      <c r="P12" s="71">
        <f t="shared" si="11"/>
        <v>2.169326562246927</v>
      </c>
      <c r="S12" s="9">
        <v>7</v>
      </c>
      <c r="T12" s="82">
        <f>M56</f>
        <v>0</v>
      </c>
      <c r="U12" s="115">
        <f>O56</f>
        <v>2.169326562246927</v>
      </c>
      <c r="V12" s="17">
        <f t="shared" si="2"/>
        <v>0.33632493399043284</v>
      </c>
      <c r="W12" s="17" t="e">
        <f t="shared" si="3"/>
        <v>#DIV/0!</v>
      </c>
      <c r="X12" s="44" t="e">
        <f>((ABS(W12-V12))/W12)*10</f>
        <v>#DIV/0!</v>
      </c>
      <c r="Y12" s="47" t="e">
        <f>10^W12</f>
        <v>#DIV/0!</v>
      </c>
      <c r="AA12" s="117"/>
      <c r="AB12" s="67"/>
      <c r="AC12" s="118" t="e">
        <f t="shared" si="12"/>
        <v>#DIV/0!</v>
      </c>
      <c r="AD12" s="71" t="e">
        <f t="shared" si="13"/>
        <v>#DIV/0!</v>
      </c>
    </row>
    <row r="13" spans="2:30" ht="13.5" thickBot="1">
      <c r="B13" s="9">
        <v>8</v>
      </c>
      <c r="C13" s="123">
        <v>241.14637517908886</v>
      </c>
      <c r="D13" s="155">
        <v>292878</v>
      </c>
      <c r="E13" s="17">
        <f t="shared" si="6"/>
        <v>5.466686750181282</v>
      </c>
      <c r="F13" s="17">
        <f t="shared" si="7"/>
        <v>5.467894295615579</v>
      </c>
      <c r="G13" s="44">
        <f t="shared" si="8"/>
        <v>0.00022084286363508406</v>
      </c>
      <c r="H13" s="47">
        <f t="shared" si="9"/>
        <v>293693.47346080805</v>
      </c>
      <c r="J13" s="67"/>
      <c r="K13" s="1">
        <f t="shared" si="14"/>
        <v>0</v>
      </c>
      <c r="L13" s="25"/>
      <c r="M13" s="81"/>
      <c r="N13" s="123"/>
      <c r="O13" s="27">
        <f t="shared" si="10"/>
        <v>0.33632493399043284</v>
      </c>
      <c r="P13" s="71">
        <f t="shared" si="11"/>
        <v>2.169326562246927</v>
      </c>
      <c r="S13" s="9">
        <v>8</v>
      </c>
      <c r="T13" s="82">
        <f>M57</f>
        <v>0</v>
      </c>
      <c r="U13" s="115">
        <f>O57</f>
        <v>2.169326562246927</v>
      </c>
      <c r="V13" s="17">
        <f t="shared" si="2"/>
        <v>0.33632493399043284</v>
      </c>
      <c r="W13" s="17" t="e">
        <f t="shared" si="3"/>
        <v>#DIV/0!</v>
      </c>
      <c r="X13" s="44" t="e">
        <f>((ABS(W13-V13))/W13)*10</f>
        <v>#DIV/0!</v>
      </c>
      <c r="Y13" s="47" t="e">
        <f>10^W13</f>
        <v>#DIV/0!</v>
      </c>
      <c r="AA13" s="117"/>
      <c r="AB13" s="67"/>
      <c r="AC13" s="118" t="e">
        <f t="shared" si="12"/>
        <v>#DIV/0!</v>
      </c>
      <c r="AD13" s="71" t="e">
        <f t="shared" si="13"/>
        <v>#DIV/0!</v>
      </c>
    </row>
    <row r="14" spans="5:30" ht="13.5" thickBot="1">
      <c r="E14" s="167" t="s">
        <v>54</v>
      </c>
      <c r="F14" s="168"/>
      <c r="G14" s="100">
        <f>AVERAGE(G7:G13)</f>
        <v>0.001505562530469145</v>
      </c>
      <c r="I14" s="24"/>
      <c r="J14" s="67"/>
      <c r="K14" s="1">
        <f t="shared" si="14"/>
        <v>0</v>
      </c>
      <c r="L14" s="25"/>
      <c r="M14" s="81"/>
      <c r="N14" s="67"/>
      <c r="O14" s="27">
        <f t="shared" si="10"/>
        <v>0.33632493399043284</v>
      </c>
      <c r="P14" s="71">
        <f t="shared" si="11"/>
        <v>2.169326562246927</v>
      </c>
      <c r="V14" s="167" t="s">
        <v>54</v>
      </c>
      <c r="W14" s="168"/>
      <c r="X14" s="100" t="e">
        <f>AVERAGE(X6:X11)</f>
        <v>#DIV/0!</v>
      </c>
      <c r="AA14" s="117"/>
      <c r="AB14" s="67"/>
      <c r="AC14" s="118" t="e">
        <f t="shared" si="12"/>
        <v>#DIV/0!</v>
      </c>
      <c r="AD14" s="71" t="e">
        <f t="shared" si="13"/>
        <v>#DIV/0!</v>
      </c>
    </row>
    <row r="15" spans="7:30" ht="12.75">
      <c r="G15" s="92" t="s">
        <v>30</v>
      </c>
      <c r="H15" s="93">
        <f>SLOPE(E7:E13,C7:C13)</f>
        <v>0.021279894246032743</v>
      </c>
      <c r="I15" s="24"/>
      <c r="J15" s="67"/>
      <c r="K15" s="1">
        <f t="shared" si="14"/>
        <v>0</v>
      </c>
      <c r="L15" s="25"/>
      <c r="M15" s="81"/>
      <c r="N15" s="67"/>
      <c r="O15" s="27">
        <f t="shared" si="10"/>
        <v>0.33632493399043284</v>
      </c>
      <c r="P15" s="71">
        <f t="shared" si="11"/>
        <v>2.169326562246927</v>
      </c>
      <c r="X15" s="92" t="s">
        <v>30</v>
      </c>
      <c r="Y15" s="93" t="e">
        <f>SLOPE(V7:V11,T7:T11)</f>
        <v>#DIV/0!</v>
      </c>
      <c r="AA15" s="117"/>
      <c r="AB15" s="67"/>
      <c r="AC15" s="118" t="e">
        <f t="shared" si="12"/>
        <v>#DIV/0!</v>
      </c>
      <c r="AD15" s="71" t="e">
        <f t="shared" si="13"/>
        <v>#DIV/0!</v>
      </c>
    </row>
    <row r="16" spans="7:30" ht="12.75">
      <c r="G16" s="94" t="s">
        <v>31</v>
      </c>
      <c r="H16" s="95">
        <f>INTERCEPT(E7:E13,C7:C13)</f>
        <v>0.33632493399043284</v>
      </c>
      <c r="I16" s="24"/>
      <c r="J16" s="67"/>
      <c r="K16" s="1">
        <f t="shared" si="14"/>
        <v>0</v>
      </c>
      <c r="L16" s="25"/>
      <c r="M16" s="81"/>
      <c r="N16" s="67"/>
      <c r="O16" s="27">
        <f t="shared" si="10"/>
        <v>0.33632493399043284</v>
      </c>
      <c r="P16" s="71">
        <f t="shared" si="11"/>
        <v>2.169326562246927</v>
      </c>
      <c r="X16" s="94" t="s">
        <v>31</v>
      </c>
      <c r="Y16" s="95" t="e">
        <f>INTERCEPT(V7:V11,T7:T11)</f>
        <v>#DIV/0!</v>
      </c>
      <c r="AA16" s="117"/>
      <c r="AB16" s="67"/>
      <c r="AC16" s="118" t="e">
        <f t="shared" si="12"/>
        <v>#DIV/0!</v>
      </c>
      <c r="AD16" s="71" t="e">
        <f t="shared" si="13"/>
        <v>#DIV/0!</v>
      </c>
    </row>
    <row r="17" spans="7:30" ht="13.5" thickBot="1">
      <c r="G17" s="96" t="s">
        <v>32</v>
      </c>
      <c r="H17" s="97">
        <f>RSQ(E7:E13,C7:C13)</f>
        <v>0.9999491425103121</v>
      </c>
      <c r="L17" s="25"/>
      <c r="M17" s="81"/>
      <c r="N17" s="67"/>
      <c r="O17" s="27">
        <f t="shared" si="10"/>
        <v>0.33632493399043284</v>
      </c>
      <c r="P17" s="71">
        <f t="shared" si="11"/>
        <v>2.169326562246927</v>
      </c>
      <c r="X17" s="96" t="s">
        <v>32</v>
      </c>
      <c r="Y17" s="97" t="e">
        <f>RSQ(V7:V11,T7:T11)</f>
        <v>#DIV/0!</v>
      </c>
      <c r="AA17" s="117"/>
      <c r="AB17" s="67"/>
      <c r="AC17" s="118" t="e">
        <f t="shared" si="12"/>
        <v>#DIV/0!</v>
      </c>
      <c r="AD17" s="71" t="e">
        <f t="shared" si="13"/>
        <v>#DIV/0!</v>
      </c>
    </row>
    <row r="18" spans="12:30" ht="13.5" thickBot="1">
      <c r="L18" s="25"/>
      <c r="M18" s="81"/>
      <c r="N18" s="67"/>
      <c r="O18" s="27">
        <f t="shared" si="10"/>
        <v>0.33632493399043284</v>
      </c>
      <c r="P18" s="71">
        <f t="shared" si="11"/>
        <v>2.169326562246927</v>
      </c>
      <c r="AA18" s="117"/>
      <c r="AB18" s="67"/>
      <c r="AC18" s="118" t="e">
        <f t="shared" si="12"/>
        <v>#DIV/0!</v>
      </c>
      <c r="AD18" s="71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7"/>
      <c r="AC19" s="118" t="e">
        <f t="shared" si="12"/>
        <v>#DIV/0!</v>
      </c>
      <c r="AD19" s="71" t="e">
        <f t="shared" si="13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8"/>
      <c r="K24" s="70" t="e">
        <f aca="true" t="shared" si="15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7"/>
      <c r="K25" s="70" t="e">
        <f t="shared" si="15"/>
        <v>#NUM!</v>
      </c>
      <c r="L25" s="25"/>
      <c r="M25" s="48" t="s">
        <v>43</v>
      </c>
      <c r="N25" s="49"/>
      <c r="O25" s="25"/>
    </row>
    <row r="26" spans="10:15" ht="12.75">
      <c r="J26" s="67"/>
      <c r="K26" s="70" t="e">
        <f t="shared" si="15"/>
        <v>#NUM!</v>
      </c>
      <c r="L26" s="25"/>
      <c r="M26" s="76" t="s">
        <v>48</v>
      </c>
      <c r="N26" s="49"/>
      <c r="O26" s="25"/>
    </row>
    <row r="27" spans="10:15" ht="12.75">
      <c r="J27" s="67"/>
      <c r="K27" s="70" t="e">
        <f t="shared" si="15"/>
        <v>#NUM!</v>
      </c>
      <c r="L27" s="25"/>
      <c r="M27" s="50" t="s">
        <v>49</v>
      </c>
      <c r="N27" s="51"/>
      <c r="O27" s="25"/>
    </row>
    <row r="28" spans="10:15" ht="12.75">
      <c r="J28" s="67"/>
      <c r="K28" s="70" t="e">
        <f t="shared" si="15"/>
        <v>#NUM!</v>
      </c>
      <c r="L28" s="25"/>
      <c r="O28" s="25"/>
    </row>
    <row r="29" spans="10:15" ht="12.75">
      <c r="J29" s="67"/>
      <c r="K29" s="70" t="e">
        <f t="shared" si="15"/>
        <v>#NUM!</v>
      </c>
      <c r="L29" s="25"/>
      <c r="O29" s="25"/>
    </row>
    <row r="30" spans="10:15" ht="12.75">
      <c r="J30" s="67"/>
      <c r="K30" s="70" t="e">
        <f t="shared" si="15"/>
        <v>#NUM!</v>
      </c>
      <c r="L30" s="25"/>
      <c r="O30" s="25"/>
    </row>
    <row r="31" spans="10:15" ht="12.75">
      <c r="J31" s="67"/>
      <c r="K31" s="70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63" t="s">
        <v>57</v>
      </c>
      <c r="N35" s="158"/>
      <c r="O35" s="158"/>
      <c r="P35" s="175"/>
    </row>
    <row r="36" spans="10:16" ht="15">
      <c r="J36" s="56" t="s">
        <v>39</v>
      </c>
      <c r="K36" s="57"/>
      <c r="L36" s="25"/>
      <c r="M36" s="164" t="s">
        <v>66</v>
      </c>
      <c r="N36" s="165"/>
      <c r="O36" s="165"/>
      <c r="P36" s="176"/>
    </row>
    <row r="37" spans="10:16" ht="15.75" thickBot="1">
      <c r="J37" s="56" t="s">
        <v>27</v>
      </c>
      <c r="K37" s="57"/>
      <c r="L37" s="25"/>
      <c r="M37" s="164" t="s">
        <v>59</v>
      </c>
      <c r="N37" s="177"/>
      <c r="O37" s="177"/>
      <c r="P37" s="176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51</v>
      </c>
      <c r="P38" s="104" t="s">
        <v>67</v>
      </c>
    </row>
    <row r="39" spans="10:16" ht="12.75">
      <c r="J39" s="68"/>
      <c r="K39" s="70" t="e">
        <f aca="true" t="shared" si="16" ref="K39:K46">LOG10(J39)*(64)</f>
        <v>#NUM!</v>
      </c>
      <c r="L39" s="25"/>
      <c r="M39" s="68">
        <f>N7</f>
        <v>0</v>
      </c>
      <c r="N39" s="70">
        <f>10^(4*(M39/256))</f>
        <v>1</v>
      </c>
      <c r="O39" s="70">
        <f>P7</f>
        <v>2.169326562246927</v>
      </c>
      <c r="P39" s="119">
        <f>O39/N39</f>
        <v>2.169326562246927</v>
      </c>
    </row>
    <row r="40" spans="10:16" ht="12.75">
      <c r="J40" s="67"/>
      <c r="K40" s="70" t="e">
        <f t="shared" si="16"/>
        <v>#NUM!</v>
      </c>
      <c r="L40" s="25"/>
      <c r="M40" s="68">
        <f>N8</f>
        <v>0</v>
      </c>
      <c r="N40" s="70">
        <f>10^(4*(M40/256))</f>
        <v>1</v>
      </c>
      <c r="O40" s="70">
        <f>P8</f>
        <v>2.169326562246927</v>
      </c>
      <c r="P40" s="119">
        <f>O40/N40</f>
        <v>2.169326562246927</v>
      </c>
    </row>
    <row r="41" spans="10:16" ht="12.75">
      <c r="J41" s="67"/>
      <c r="K41" s="70" t="e">
        <f t="shared" si="16"/>
        <v>#NUM!</v>
      </c>
      <c r="L41" s="25"/>
      <c r="M41" s="68">
        <f>N9</f>
        <v>0</v>
      </c>
      <c r="N41" s="70">
        <f>10^(4*(M41/256))</f>
        <v>1</v>
      </c>
      <c r="O41" s="70">
        <f>P9</f>
        <v>2.169326562246927</v>
      </c>
      <c r="P41" s="119">
        <f>O41/N41</f>
        <v>2.169326562246927</v>
      </c>
    </row>
    <row r="42" spans="10:16" ht="12.75">
      <c r="J42" s="67"/>
      <c r="K42" s="70" t="e">
        <f t="shared" si="16"/>
        <v>#NUM!</v>
      </c>
      <c r="L42" s="25"/>
      <c r="M42" s="68">
        <f>N10</f>
        <v>0</v>
      </c>
      <c r="N42" s="70">
        <f>10^(4*(M42/256))</f>
        <v>1</v>
      </c>
      <c r="O42" s="70">
        <f>P10</f>
        <v>2.169326562246927</v>
      </c>
      <c r="P42" s="119">
        <f>O42/N42</f>
        <v>2.169326562246927</v>
      </c>
    </row>
    <row r="43" spans="10:16" ht="12.75">
      <c r="J43" s="67"/>
      <c r="K43" s="70" t="e">
        <f t="shared" si="16"/>
        <v>#NUM!</v>
      </c>
      <c r="L43" s="25"/>
      <c r="M43" s="68">
        <f>N11</f>
        <v>0</v>
      </c>
      <c r="N43" s="70">
        <f>10^(4*(M43/256))</f>
        <v>1</v>
      </c>
      <c r="O43" s="70">
        <f>P11</f>
        <v>2.169326562246927</v>
      </c>
      <c r="P43" s="119">
        <f>O43/N43</f>
        <v>2.169326562246927</v>
      </c>
    </row>
    <row r="44" spans="10:12" ht="13.5" thickBot="1">
      <c r="J44" s="67"/>
      <c r="K44" s="70" t="e">
        <f t="shared" si="16"/>
        <v>#NUM!</v>
      </c>
      <c r="L44" s="25"/>
    </row>
    <row r="45" spans="10:15" ht="13.5" thickBot="1">
      <c r="J45" s="67"/>
      <c r="K45" s="70" t="e">
        <f t="shared" si="16"/>
        <v>#NUM!</v>
      </c>
      <c r="L45" s="25"/>
      <c r="M45" s="169" t="s">
        <v>84</v>
      </c>
      <c r="N45" s="170"/>
      <c r="O45" s="17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/>
      <c r="K46" s="70" t="e">
        <f t="shared" si="16"/>
        <v>#NUM!</v>
      </c>
      <c r="M46" s="163" t="s">
        <v>68</v>
      </c>
      <c r="N46" s="158"/>
      <c r="O46" s="159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64" t="s">
        <v>81</v>
      </c>
      <c r="N47" s="165"/>
      <c r="O47" s="166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72"/>
      <c r="N48" s="173"/>
      <c r="O48" s="174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69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20"/>
      <c r="N50" s="70">
        <f aca="true" t="shared" si="17" ref="N50:N57">10^(4*(M50/256))</f>
        <v>1</v>
      </c>
      <c r="O50" s="46">
        <f>P39*N50</f>
        <v>2.169326562246927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21"/>
      <c r="N51" s="70">
        <f t="shared" si="17"/>
        <v>1</v>
      </c>
      <c r="O51" s="47">
        <f>P39*N51</f>
        <v>2.169326562246927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21"/>
      <c r="N52" s="70">
        <f t="shared" si="17"/>
        <v>1</v>
      </c>
      <c r="O52" s="47">
        <f>P39*N52</f>
        <v>2.169326562246927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7"/>
        <v>1</v>
      </c>
      <c r="O53" s="47">
        <f>P39*N53</f>
        <v>2.169326562246927</v>
      </c>
    </row>
    <row r="54" spans="10:15" ht="12.75">
      <c r="J54" s="68"/>
      <c r="K54" s="70" t="e">
        <f>LOG10(J54)*(256/LOG10(262144))</f>
        <v>#NUM!</v>
      </c>
      <c r="M54" s="121"/>
      <c r="N54" s="70">
        <f t="shared" si="17"/>
        <v>1</v>
      </c>
      <c r="O54" s="47">
        <f>P39*N54</f>
        <v>2.169326562246927</v>
      </c>
    </row>
    <row r="55" spans="10:15" ht="12.75">
      <c r="J55" s="67"/>
      <c r="K55" s="70" t="e">
        <f aca="true" t="shared" si="18" ref="K55:K61">LOG10(J55)*(256/LOG10(262144))</f>
        <v>#NUM!</v>
      </c>
      <c r="M55" s="121"/>
      <c r="N55" s="70">
        <f t="shared" si="17"/>
        <v>1</v>
      </c>
      <c r="O55" s="47">
        <f>P39*N55</f>
        <v>2.169326562246927</v>
      </c>
    </row>
    <row r="56" spans="10:15" ht="12.75">
      <c r="J56" s="67"/>
      <c r="K56" s="70" t="e">
        <f t="shared" si="18"/>
        <v>#NUM!</v>
      </c>
      <c r="M56" s="121"/>
      <c r="N56" s="70">
        <f t="shared" si="17"/>
        <v>1</v>
      </c>
      <c r="O56" s="47">
        <f>P40*N56</f>
        <v>2.169326562246927</v>
      </c>
    </row>
    <row r="57" spans="10:15" ht="12.75">
      <c r="J57" s="67"/>
      <c r="K57" s="70" t="e">
        <f t="shared" si="18"/>
        <v>#NUM!</v>
      </c>
      <c r="M57" s="121"/>
      <c r="N57" s="70">
        <f t="shared" si="17"/>
        <v>1</v>
      </c>
      <c r="O57" s="47">
        <f>P41*N57</f>
        <v>2.169326562246927</v>
      </c>
    </row>
    <row r="58" spans="10:11" ht="12.75">
      <c r="J58" s="67"/>
      <c r="K58" s="70" t="e">
        <f t="shared" si="18"/>
        <v>#NUM!</v>
      </c>
    </row>
    <row r="59" spans="10:11" ht="12.75">
      <c r="J59" s="67"/>
      <c r="K59" s="70" t="e">
        <f t="shared" si="18"/>
        <v>#NUM!</v>
      </c>
    </row>
    <row r="60" spans="10:11" ht="12.75">
      <c r="J60" s="67"/>
      <c r="K60" s="70" t="e">
        <f t="shared" si="18"/>
        <v>#NUM!</v>
      </c>
    </row>
    <row r="61" spans="10:11" ht="12.75">
      <c r="J61" s="67"/>
      <c r="K61" s="70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8:O48"/>
    <mergeCell ref="V14:W14"/>
    <mergeCell ref="M35:P35"/>
    <mergeCell ref="M36:P36"/>
    <mergeCell ref="M37:P37"/>
    <mergeCell ref="M45:O45"/>
    <mergeCell ref="AA5:AD5"/>
    <mergeCell ref="AA6:AD6"/>
    <mergeCell ref="M46:O46"/>
    <mergeCell ref="M47:O47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9">
      <selection activeCell="J54" sqref="J54:J61"/>
    </sheetView>
  </sheetViews>
  <sheetFormatPr defaultColWidth="9.140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28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64</v>
      </c>
    </row>
    <row r="4" spans="2:16" ht="2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2</v>
      </c>
      <c r="E5" s="3" t="s">
        <v>15</v>
      </c>
      <c r="F5" s="3" t="s">
        <v>13</v>
      </c>
      <c r="G5" s="7" t="s">
        <v>10</v>
      </c>
      <c r="H5" s="4" t="s">
        <v>16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2</v>
      </c>
      <c r="V5" s="3" t="s">
        <v>15</v>
      </c>
      <c r="W5" s="3" t="s">
        <v>13</v>
      </c>
      <c r="X5" s="7" t="s">
        <v>10</v>
      </c>
      <c r="Y5" s="4" t="s">
        <v>16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3">
        <v>88.58764359816364</v>
      </c>
      <c r="D6" s="141"/>
      <c r="E6" s="17"/>
      <c r="F6" s="17">
        <f>H$15*C6+H$16</f>
        <v>2.163061292840847</v>
      </c>
      <c r="G6" s="44"/>
      <c r="H6" s="43">
        <f>10^F6</f>
        <v>145.5664506901978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24</v>
      </c>
      <c r="Q6" s="25"/>
      <c r="S6" s="9">
        <v>1</v>
      </c>
      <c r="T6" s="98">
        <f>M50</f>
        <v>0</v>
      </c>
      <c r="U6" s="115">
        <f>O50</f>
        <v>1.4677336064169277</v>
      </c>
      <c r="V6" s="17">
        <f aca="true" t="shared" si="0" ref="V6:V13">LOG10(U6)</f>
        <v>0.16664723830371073</v>
      </c>
      <c r="W6" s="17" t="e">
        <f aca="true" t="shared" si="1" ref="W6:W13">Y$15*T6+Y$16</f>
        <v>#DIV/0!</v>
      </c>
      <c r="X6" s="44" t="e">
        <f aca="true" t="shared" si="2" ref="X6:X13">((ABS(W6-V6))/W6)*10</f>
        <v>#DIV/0!</v>
      </c>
      <c r="Y6" s="43" t="e">
        <f aca="true" t="shared" si="3" ref="Y6:Y13">10^W6</f>
        <v>#DIV/0!</v>
      </c>
      <c r="AA6" s="160" t="s">
        <v>65</v>
      </c>
      <c r="AB6" s="161"/>
      <c r="AC6" s="161"/>
      <c r="AD6" s="162"/>
    </row>
    <row r="7" spans="2:30" ht="15">
      <c r="B7" s="9">
        <v>2</v>
      </c>
      <c r="C7" s="123">
        <v>110.94613190997767</v>
      </c>
      <c r="D7" s="115">
        <v>413</v>
      </c>
      <c r="E7" s="139">
        <f aca="true" t="shared" si="4" ref="E7:E13">LOG10(D7)</f>
        <v>2.615950051656401</v>
      </c>
      <c r="F7" s="41">
        <f aca="true" t="shared" si="5" ref="F7:F13">H$15*C7+H$16</f>
        <v>2.666932922008271</v>
      </c>
      <c r="G7" s="45">
        <f aca="true" t="shared" si="6" ref="G7:G13">((ABS(F7-E7))/F7)</f>
        <v>0.019116667663871552</v>
      </c>
      <c r="H7" s="46">
        <f aca="true" t="shared" si="7" ref="H7:H13">10^F7</f>
        <v>464.44353508573784</v>
      </c>
      <c r="J7" s="56" t="s">
        <v>27</v>
      </c>
      <c r="K7" s="57"/>
      <c r="L7" s="25"/>
      <c r="M7" s="138"/>
      <c r="N7" s="123"/>
      <c r="O7" s="27">
        <f aca="true" t="shared" si="8" ref="O7:O18">H$15*N7+H$16</f>
        <v>0.16664723830371075</v>
      </c>
      <c r="P7" s="71">
        <f aca="true" t="shared" si="9" ref="P7:P18">10^O7</f>
        <v>1.4677336064169277</v>
      </c>
      <c r="Q7" s="25"/>
      <c r="S7" s="9">
        <v>2</v>
      </c>
      <c r="T7" s="98">
        <f>M51</f>
        <v>0</v>
      </c>
      <c r="U7" s="115">
        <f>O51</f>
        <v>1.4677336064169277</v>
      </c>
      <c r="V7" s="41">
        <f t="shared" si="0"/>
        <v>0.16664723830371073</v>
      </c>
      <c r="W7" s="41" t="e">
        <f t="shared" si="1"/>
        <v>#DIV/0!</v>
      </c>
      <c r="X7" s="45" t="e">
        <f t="shared" si="2"/>
        <v>#DIV/0!</v>
      </c>
      <c r="Y7" s="46" t="e">
        <f t="shared" si="3"/>
        <v>#DIV/0!</v>
      </c>
      <c r="AA7" s="26" t="s">
        <v>55</v>
      </c>
      <c r="AB7" s="116" t="s">
        <v>22</v>
      </c>
      <c r="AC7" s="116" t="s">
        <v>23</v>
      </c>
      <c r="AD7" s="116" t="s">
        <v>24</v>
      </c>
    </row>
    <row r="8" spans="2:30" ht="13.5" thickBot="1">
      <c r="B8" s="9">
        <v>3</v>
      </c>
      <c r="C8" s="123">
        <v>128.9781799535703</v>
      </c>
      <c r="D8" s="115">
        <v>1220</v>
      </c>
      <c r="E8" s="139">
        <f t="shared" si="4"/>
        <v>3.0863598306747484</v>
      </c>
      <c r="F8" s="41">
        <f t="shared" si="5"/>
        <v>3.073303750761904</v>
      </c>
      <c r="G8" s="45">
        <f t="shared" si="6"/>
        <v>0.004248223075772378</v>
      </c>
      <c r="H8" s="46">
        <f t="shared" si="7"/>
        <v>1183.869278583652</v>
      </c>
      <c r="J8" s="58" t="s">
        <v>20</v>
      </c>
      <c r="K8" s="59" t="s">
        <v>21</v>
      </c>
      <c r="L8" s="25"/>
      <c r="M8" s="138"/>
      <c r="N8" s="123"/>
      <c r="O8" s="27">
        <f t="shared" si="8"/>
        <v>0.16664723830371075</v>
      </c>
      <c r="P8" s="71">
        <f t="shared" si="9"/>
        <v>1.4677336064169277</v>
      </c>
      <c r="Q8" s="25"/>
      <c r="S8" s="9">
        <v>3</v>
      </c>
      <c r="T8" s="98">
        <f>M52</f>
        <v>0</v>
      </c>
      <c r="U8" s="115">
        <f>O52</f>
        <v>1.4677336064169277</v>
      </c>
      <c r="V8" s="41">
        <f t="shared" si="0"/>
        <v>0.16664723830371073</v>
      </c>
      <c r="W8" s="41" t="e">
        <f t="shared" si="1"/>
        <v>#DIV/0!</v>
      </c>
      <c r="X8" s="45" t="e">
        <f t="shared" si="2"/>
        <v>#DIV/0!</v>
      </c>
      <c r="Y8" s="46" t="e">
        <f t="shared" si="3"/>
        <v>#DIV/0!</v>
      </c>
      <c r="AA8" s="117"/>
      <c r="AB8" s="67">
        <v>200</v>
      </c>
      <c r="AC8" s="118" t="e">
        <f aca="true" t="shared" si="10" ref="AC8:AC19">Y$15*AB8+Y$16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3">
        <v>150.63498448456156</v>
      </c>
      <c r="D9" s="156">
        <v>4005</v>
      </c>
      <c r="E9" s="140">
        <f t="shared" si="4"/>
        <v>3.6026025204202563</v>
      </c>
      <c r="F9" s="17">
        <f t="shared" si="5"/>
        <v>3.5613622111286127</v>
      </c>
      <c r="G9" s="44">
        <f t="shared" si="6"/>
        <v>0.011579925558477333</v>
      </c>
      <c r="H9" s="47">
        <f t="shared" si="7"/>
        <v>3642.186758570461</v>
      </c>
      <c r="J9" s="67"/>
      <c r="K9" s="1">
        <f aca="true" t="shared" si="12" ref="K9:K16">J9/4</f>
        <v>0</v>
      </c>
      <c r="L9" s="25"/>
      <c r="M9" s="138"/>
      <c r="N9" s="123"/>
      <c r="O9" s="27">
        <f t="shared" si="8"/>
        <v>0.16664723830371075</v>
      </c>
      <c r="P9" s="71">
        <f t="shared" si="9"/>
        <v>1.4677336064169277</v>
      </c>
      <c r="Q9" s="25"/>
      <c r="S9" s="9">
        <v>4</v>
      </c>
      <c r="T9" s="98">
        <f>M53</f>
        <v>0</v>
      </c>
      <c r="U9" s="115">
        <f>O53</f>
        <v>1.4677336064169277</v>
      </c>
      <c r="V9" s="17">
        <f t="shared" si="0"/>
        <v>0.16664723830371073</v>
      </c>
      <c r="W9" s="17" t="e">
        <f t="shared" si="1"/>
        <v>#DIV/0!</v>
      </c>
      <c r="X9" s="44" t="e">
        <f t="shared" si="2"/>
        <v>#DIV/0!</v>
      </c>
      <c r="Y9" s="47" t="e">
        <f t="shared" si="3"/>
        <v>#DIV/0!</v>
      </c>
      <c r="AA9" s="117"/>
      <c r="AB9" s="67"/>
      <c r="AC9" s="118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3">
        <v>173.15893547080586</v>
      </c>
      <c r="D10" s="115">
        <v>12349</v>
      </c>
      <c r="E10" s="140">
        <f t="shared" si="4"/>
        <v>4.091631790626808</v>
      </c>
      <c r="F10" s="17">
        <f t="shared" si="5"/>
        <v>4.0689627125779575</v>
      </c>
      <c r="G10" s="44">
        <f t="shared" si="6"/>
        <v>0.005571217936889911</v>
      </c>
      <c r="H10" s="47">
        <f>10^F10</f>
        <v>11720.94728149198</v>
      </c>
      <c r="J10" s="67"/>
      <c r="K10" s="1">
        <f t="shared" si="12"/>
        <v>0</v>
      </c>
      <c r="L10" s="25"/>
      <c r="M10" s="81"/>
      <c r="N10" s="123"/>
      <c r="O10" s="27">
        <f t="shared" si="8"/>
        <v>0.16664723830371075</v>
      </c>
      <c r="P10" s="71">
        <f t="shared" si="9"/>
        <v>1.4677336064169277</v>
      </c>
      <c r="Q10" s="25"/>
      <c r="S10" s="9">
        <v>5</v>
      </c>
      <c r="T10" s="98">
        <f>M52</f>
        <v>0</v>
      </c>
      <c r="U10" s="115">
        <f>O52</f>
        <v>1.4677336064169277</v>
      </c>
      <c r="V10" s="17">
        <f t="shared" si="0"/>
        <v>0.16664723830371073</v>
      </c>
      <c r="W10" s="17" t="e">
        <f t="shared" si="1"/>
        <v>#DIV/0!</v>
      </c>
      <c r="X10" s="44" t="e">
        <f>((ABS(W10-V10))/W10)*10</f>
        <v>#DIV/0!</v>
      </c>
      <c r="Y10" s="47" t="e">
        <f>10^W10</f>
        <v>#DIV/0!</v>
      </c>
      <c r="AA10" s="117"/>
      <c r="AB10" s="67"/>
      <c r="AC10" s="118" t="e">
        <f t="shared" si="10"/>
        <v>#DIV/0!</v>
      </c>
      <c r="AD10" s="71" t="e">
        <f t="shared" si="11"/>
        <v>#DIV/0!</v>
      </c>
    </row>
    <row r="11" spans="2:30" ht="12.75">
      <c r="B11" s="9">
        <v>6</v>
      </c>
      <c r="C11" s="123">
        <v>195.2021789000959</v>
      </c>
      <c r="D11" s="115">
        <v>37501</v>
      </c>
      <c r="E11" s="140">
        <f t="shared" si="4"/>
        <v>4.57404284875949</v>
      </c>
      <c r="F11" s="17">
        <f t="shared" si="5"/>
        <v>4.565729972687473</v>
      </c>
      <c r="G11" s="44">
        <f t="shared" si="6"/>
        <v>0.001820711282039243</v>
      </c>
      <c r="H11" s="47">
        <f>10^F11</f>
        <v>36790.01565957369</v>
      </c>
      <c r="J11" s="67"/>
      <c r="K11" s="1">
        <f t="shared" si="12"/>
        <v>0</v>
      </c>
      <c r="L11" s="25"/>
      <c r="M11" s="81"/>
      <c r="N11" s="123"/>
      <c r="O11" s="27">
        <f t="shared" si="8"/>
        <v>0.16664723830371075</v>
      </c>
      <c r="P11" s="71">
        <f t="shared" si="9"/>
        <v>1.4677336064169277</v>
      </c>
      <c r="Q11" s="25"/>
      <c r="S11" s="9">
        <v>6</v>
      </c>
      <c r="T11" s="98">
        <f>M53</f>
        <v>0</v>
      </c>
      <c r="U11" s="115">
        <f>O53</f>
        <v>1.4677336064169277</v>
      </c>
      <c r="V11" s="17">
        <f t="shared" si="0"/>
        <v>0.16664723830371073</v>
      </c>
      <c r="W11" s="17" t="e">
        <f t="shared" si="1"/>
        <v>#DIV/0!</v>
      </c>
      <c r="X11" s="44" t="e">
        <f>((ABS(W11-V11))/W11)*10</f>
        <v>#DIV/0!</v>
      </c>
      <c r="Y11" s="47" t="e">
        <f>10^W11</f>
        <v>#DIV/0!</v>
      </c>
      <c r="AA11" s="117"/>
      <c r="AB11" s="67"/>
      <c r="AC11" s="118" t="e">
        <f t="shared" si="10"/>
        <v>#DIV/0!</v>
      </c>
      <c r="AD11" s="71" t="e">
        <f t="shared" si="11"/>
        <v>#DIV/0!</v>
      </c>
    </row>
    <row r="12" spans="2:30" ht="12.75">
      <c r="B12" s="9">
        <v>7</v>
      </c>
      <c r="C12" s="123">
        <v>218.69906950563905</v>
      </c>
      <c r="D12" s="115">
        <v>119888</v>
      </c>
      <c r="E12" s="140">
        <f t="shared" si="4"/>
        <v>5.078775715254026</v>
      </c>
      <c r="F12" s="17">
        <f t="shared" si="5"/>
        <v>5.095256673449613</v>
      </c>
      <c r="G12" s="44">
        <f t="shared" si="6"/>
        <v>0.003234568786586635</v>
      </c>
      <c r="H12" s="47">
        <f t="shared" si="7"/>
        <v>124525.0352806803</v>
      </c>
      <c r="J12" s="67"/>
      <c r="K12" s="1">
        <f t="shared" si="12"/>
        <v>0</v>
      </c>
      <c r="L12" s="25"/>
      <c r="M12" s="81"/>
      <c r="N12" s="123"/>
      <c r="O12" s="27">
        <f t="shared" si="8"/>
        <v>0.16664723830371075</v>
      </c>
      <c r="P12" s="71">
        <f t="shared" si="9"/>
        <v>1.4677336064169277</v>
      </c>
      <c r="Q12" s="25"/>
      <c r="S12" s="9">
        <v>7</v>
      </c>
      <c r="T12" s="98">
        <f>M54</f>
        <v>0</v>
      </c>
      <c r="U12" s="115">
        <f>O54</f>
        <v>1.4677336064169277</v>
      </c>
      <c r="V12" s="17">
        <f t="shared" si="0"/>
        <v>0.16664723830371073</v>
      </c>
      <c r="W12" s="17" t="e">
        <f t="shared" si="1"/>
        <v>#DIV/0!</v>
      </c>
      <c r="X12" s="44" t="e">
        <f t="shared" si="2"/>
        <v>#DIV/0!</v>
      </c>
      <c r="Y12" s="47" t="e">
        <f t="shared" si="3"/>
        <v>#DIV/0!</v>
      </c>
      <c r="AA12" s="117"/>
      <c r="AB12" s="67"/>
      <c r="AC12" s="118" t="e">
        <f t="shared" si="10"/>
        <v>#DIV/0!</v>
      </c>
      <c r="AD12" s="71" t="e">
        <f t="shared" si="11"/>
        <v>#DIV/0!</v>
      </c>
    </row>
    <row r="13" spans="2:30" ht="13.5" thickBot="1">
      <c r="B13" s="9">
        <v>8</v>
      </c>
      <c r="C13" s="123">
        <v>234.83688952597367</v>
      </c>
      <c r="D13" s="155">
        <v>276137</v>
      </c>
      <c r="E13" s="140">
        <f t="shared" si="4"/>
        <v>5.441124602290241</v>
      </c>
      <c r="F13" s="17">
        <f t="shared" si="5"/>
        <v>5.458939117068136</v>
      </c>
      <c r="G13" s="44">
        <f t="shared" si="6"/>
        <v>0.0032633657192099766</v>
      </c>
      <c r="H13" s="47">
        <f t="shared" si="7"/>
        <v>287699.5065901844</v>
      </c>
      <c r="J13" s="67"/>
      <c r="K13" s="1">
        <f t="shared" si="12"/>
        <v>0</v>
      </c>
      <c r="L13" s="25"/>
      <c r="M13" s="81"/>
      <c r="N13" s="123"/>
      <c r="O13" s="27">
        <f t="shared" si="8"/>
        <v>0.16664723830371075</v>
      </c>
      <c r="P13" s="71">
        <f t="shared" si="9"/>
        <v>1.4677336064169277</v>
      </c>
      <c r="Q13" s="25"/>
      <c r="S13" s="9">
        <v>8</v>
      </c>
      <c r="T13" s="98">
        <f>M55</f>
        <v>0</v>
      </c>
      <c r="U13" s="115">
        <f>O55</f>
        <v>1.4677336064169277</v>
      </c>
      <c r="V13" s="17">
        <f t="shared" si="0"/>
        <v>0.16664723830371073</v>
      </c>
      <c r="W13" s="17" t="e">
        <f t="shared" si="1"/>
        <v>#DIV/0!</v>
      </c>
      <c r="X13" s="44" t="e">
        <f t="shared" si="2"/>
        <v>#DIV/0!</v>
      </c>
      <c r="Y13" s="47" t="e">
        <f t="shared" si="3"/>
        <v>#DIV/0!</v>
      </c>
      <c r="AA13" s="117"/>
      <c r="AB13" s="67"/>
      <c r="AC13" s="118" t="e">
        <f t="shared" si="10"/>
        <v>#DIV/0!</v>
      </c>
      <c r="AD13" s="71" t="e">
        <f t="shared" si="11"/>
        <v>#DIV/0!</v>
      </c>
    </row>
    <row r="14" spans="5:30" ht="13.5" thickBot="1">
      <c r="E14" s="167" t="s">
        <v>54</v>
      </c>
      <c r="F14" s="168"/>
      <c r="G14" s="100">
        <f>AVERAGE(G7:G13)</f>
        <v>0.006976382860406717</v>
      </c>
      <c r="I14" s="24"/>
      <c r="J14" s="67"/>
      <c r="K14" s="1">
        <f t="shared" si="12"/>
        <v>0</v>
      </c>
      <c r="L14" s="25"/>
      <c r="M14" s="81"/>
      <c r="N14" s="67"/>
      <c r="O14" s="27">
        <f t="shared" si="8"/>
        <v>0.16664723830371075</v>
      </c>
      <c r="P14" s="71">
        <f t="shared" si="9"/>
        <v>1.4677336064169277</v>
      </c>
      <c r="Q14" s="25"/>
      <c r="V14" s="167" t="s">
        <v>54</v>
      </c>
      <c r="W14" s="168"/>
      <c r="X14" s="100" t="e">
        <f>AVERAGE(X6:X13)</f>
        <v>#DIV/0!</v>
      </c>
      <c r="AA14" s="117"/>
      <c r="AB14" s="67"/>
      <c r="AC14" s="118" t="e">
        <f t="shared" si="10"/>
        <v>#DIV/0!</v>
      </c>
      <c r="AD14" s="71" t="e">
        <f t="shared" si="11"/>
        <v>#DIV/0!</v>
      </c>
    </row>
    <row r="15" spans="7:30" ht="12.75">
      <c r="G15" s="92" t="s">
        <v>30</v>
      </c>
      <c r="H15" s="93">
        <f>SLOPE(E7:E13,C7:C13)</f>
        <v>0.02253603294374703</v>
      </c>
      <c r="I15" s="24"/>
      <c r="J15" s="67"/>
      <c r="K15" s="1">
        <f t="shared" si="12"/>
        <v>0</v>
      </c>
      <c r="L15" s="25"/>
      <c r="M15" s="81"/>
      <c r="N15" s="67"/>
      <c r="O15" s="27">
        <f t="shared" si="8"/>
        <v>0.16664723830371075</v>
      </c>
      <c r="P15" s="71">
        <f t="shared" si="9"/>
        <v>1.4677336064169277</v>
      </c>
      <c r="Q15" s="25"/>
      <c r="X15" s="92" t="s">
        <v>30</v>
      </c>
      <c r="Y15" s="93" t="e">
        <f>SLOPE(V6:V13,T6:T13)</f>
        <v>#DIV/0!</v>
      </c>
      <c r="AA15" s="117"/>
      <c r="AB15" s="67"/>
      <c r="AC15" s="118" t="e">
        <f t="shared" si="10"/>
        <v>#DIV/0!</v>
      </c>
      <c r="AD15" s="71" t="e">
        <f t="shared" si="11"/>
        <v>#DIV/0!</v>
      </c>
    </row>
    <row r="16" spans="7:30" ht="12.75">
      <c r="G16" s="94" t="s">
        <v>31</v>
      </c>
      <c r="H16" s="95">
        <f>INTERCEPT(E7:E13,C7:C13)</f>
        <v>0.16664723830371075</v>
      </c>
      <c r="I16" s="24"/>
      <c r="J16" s="67"/>
      <c r="K16" s="1">
        <f t="shared" si="12"/>
        <v>0</v>
      </c>
      <c r="L16" s="25"/>
      <c r="M16" s="81"/>
      <c r="N16" s="67"/>
      <c r="O16" s="27">
        <f t="shared" si="8"/>
        <v>0.16664723830371075</v>
      </c>
      <c r="P16" s="71">
        <f t="shared" si="9"/>
        <v>1.4677336064169277</v>
      </c>
      <c r="Q16" s="25"/>
      <c r="X16" s="94" t="s">
        <v>31</v>
      </c>
      <c r="Y16" s="95" t="e">
        <f>INTERCEPT(V6:V13,T6:T13)</f>
        <v>#DIV/0!</v>
      </c>
      <c r="AA16" s="117"/>
      <c r="AB16" s="67"/>
      <c r="AC16" s="118" t="e">
        <f t="shared" si="10"/>
        <v>#DIV/0!</v>
      </c>
      <c r="AD16" s="71" t="e">
        <f t="shared" si="11"/>
        <v>#DIV/0!</v>
      </c>
    </row>
    <row r="17" spans="7:30" ht="13.5" thickBot="1">
      <c r="G17" s="96" t="s">
        <v>32</v>
      </c>
      <c r="H17" s="97">
        <f>RSQ(E7:E13,C7:C13)</f>
        <v>0.9991255284135165</v>
      </c>
      <c r="L17" s="25"/>
      <c r="M17" s="81"/>
      <c r="N17" s="67"/>
      <c r="O17" s="27">
        <f t="shared" si="8"/>
        <v>0.16664723830371075</v>
      </c>
      <c r="P17" s="71">
        <f t="shared" si="9"/>
        <v>1.4677336064169277</v>
      </c>
      <c r="Q17" s="25"/>
      <c r="X17" s="96" t="s">
        <v>32</v>
      </c>
      <c r="Y17" s="97" t="e">
        <f>RSQ(V6:V13,T6:T13)</f>
        <v>#DIV/0!</v>
      </c>
      <c r="AA17" s="117"/>
      <c r="AB17" s="67"/>
      <c r="AC17" s="118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1"/>
      <c r="N18" s="67"/>
      <c r="O18" s="27">
        <f t="shared" si="8"/>
        <v>0.16664723830371075</v>
      </c>
      <c r="P18" s="71">
        <f t="shared" si="9"/>
        <v>1.4677336064169277</v>
      </c>
      <c r="Q18" s="25"/>
      <c r="AA18" s="117"/>
      <c r="AB18" s="67"/>
      <c r="AC18" s="118" t="e">
        <f t="shared" si="10"/>
        <v>#DIV/0!</v>
      </c>
      <c r="AD18" s="71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7"/>
      <c r="AC19" s="118" t="e">
        <f t="shared" si="10"/>
        <v>#DIV/0!</v>
      </c>
      <c r="AD19" s="71" t="e">
        <f t="shared" si="11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8:16" ht="15">
      <c r="H21">
        <v>21</v>
      </c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8:25" ht="15">
      <c r="H22">
        <v>56.5</v>
      </c>
      <c r="J22" s="56" t="s">
        <v>27</v>
      </c>
      <c r="K22" s="57"/>
      <c r="L22" s="25"/>
      <c r="M22" s="48" t="s">
        <v>45</v>
      </c>
      <c r="N22" s="49"/>
      <c r="O22" s="25"/>
      <c r="P22" s="25"/>
      <c r="Y22">
        <v>21</v>
      </c>
    </row>
    <row r="23" spans="10:2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  <c r="Y23">
        <v>56.5</v>
      </c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43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48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49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63" t="s">
        <v>57</v>
      </c>
      <c r="N35" s="158"/>
      <c r="O35" s="158"/>
      <c r="P35" s="175"/>
    </row>
    <row r="36" spans="10:16" ht="15">
      <c r="J36" s="56" t="s">
        <v>39</v>
      </c>
      <c r="K36" s="57"/>
      <c r="L36" s="25"/>
      <c r="M36" s="164" t="s">
        <v>71</v>
      </c>
      <c r="N36" s="165"/>
      <c r="O36" s="165"/>
      <c r="P36" s="176"/>
    </row>
    <row r="37" spans="10:16" ht="15.75" thickBot="1">
      <c r="J37" s="56" t="s">
        <v>27</v>
      </c>
      <c r="K37" s="57"/>
      <c r="L37" s="25"/>
      <c r="M37" s="164" t="s">
        <v>59</v>
      </c>
      <c r="N37" s="177"/>
      <c r="O37" s="177"/>
      <c r="P37" s="176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24</v>
      </c>
      <c r="P38" s="104" t="s">
        <v>72</v>
      </c>
    </row>
    <row r="39" spans="10:16" ht="12.75">
      <c r="J39" s="68"/>
      <c r="K39" s="70" t="e">
        <f aca="true" t="shared" si="14" ref="K39:K46">LOG10(J39)*(64)</f>
        <v>#NUM!</v>
      </c>
      <c r="L39" s="25"/>
      <c r="M39" s="120">
        <f>N7</f>
        <v>0</v>
      </c>
      <c r="N39" s="70">
        <f>10^(4*(M39/256))</f>
        <v>1</v>
      </c>
      <c r="O39" s="70">
        <f>P7</f>
        <v>1.4677336064169277</v>
      </c>
      <c r="P39" s="119">
        <f>O39/N39</f>
        <v>1.4677336064169277</v>
      </c>
    </row>
    <row r="40" spans="10:16" ht="12.75">
      <c r="J40" s="67"/>
      <c r="K40" s="70" t="e">
        <f t="shared" si="14"/>
        <v>#NUM!</v>
      </c>
      <c r="L40" s="25"/>
      <c r="M40" s="120">
        <f>N8</f>
        <v>0</v>
      </c>
      <c r="N40" s="70">
        <f>10^(4*(M40/256))</f>
        <v>1</v>
      </c>
      <c r="O40" s="70">
        <f>P8</f>
        <v>1.4677336064169277</v>
      </c>
      <c r="P40" s="119">
        <f>O40/N40</f>
        <v>1.4677336064169277</v>
      </c>
    </row>
    <row r="41" spans="10:16" ht="12.75">
      <c r="J41" s="67"/>
      <c r="K41" s="70" t="e">
        <f t="shared" si="14"/>
        <v>#NUM!</v>
      </c>
      <c r="L41" s="25"/>
      <c r="M41" s="120">
        <f>N9</f>
        <v>0</v>
      </c>
      <c r="N41" s="70">
        <f>10^(4*(M41/256))</f>
        <v>1</v>
      </c>
      <c r="O41" s="70">
        <f>P9</f>
        <v>1.4677336064169277</v>
      </c>
      <c r="P41" s="119">
        <f>O41/N41</f>
        <v>1.4677336064169277</v>
      </c>
    </row>
    <row r="42" spans="10:16" ht="12.75">
      <c r="J42" s="67"/>
      <c r="K42" s="70" t="e">
        <f t="shared" si="14"/>
        <v>#NUM!</v>
      </c>
      <c r="L42" s="25"/>
      <c r="M42" s="120">
        <f>N10</f>
        <v>0</v>
      </c>
      <c r="N42" s="70">
        <f>10^(4*(M42/256))</f>
        <v>1</v>
      </c>
      <c r="O42" s="70">
        <f>P10</f>
        <v>1.4677336064169277</v>
      </c>
      <c r="P42" s="119">
        <f>O42/N42</f>
        <v>1.4677336064169277</v>
      </c>
    </row>
    <row r="43" spans="10:16" ht="12.75">
      <c r="J43" s="67"/>
      <c r="K43" s="70" t="e">
        <f t="shared" si="14"/>
        <v>#NUM!</v>
      </c>
      <c r="L43" s="25"/>
      <c r="M43" s="120">
        <f>N11</f>
        <v>0</v>
      </c>
      <c r="N43" s="70">
        <f>10^(4*(M43/256))</f>
        <v>1</v>
      </c>
      <c r="O43" s="70">
        <f>P11</f>
        <v>1.4677336064169277</v>
      </c>
      <c r="P43" s="119">
        <f>O43/N43</f>
        <v>1.4677336064169277</v>
      </c>
    </row>
    <row r="44" spans="10:12" ht="13.5" thickBot="1">
      <c r="J44" s="67"/>
      <c r="K44" s="70" t="e">
        <f t="shared" si="14"/>
        <v>#NUM!</v>
      </c>
      <c r="L44" s="25"/>
    </row>
    <row r="45" spans="1:15" ht="13.5" thickBot="1">
      <c r="A45" s="10"/>
      <c r="J45" s="67"/>
      <c r="K45" s="70" t="e">
        <f t="shared" si="14"/>
        <v>#NUM!</v>
      </c>
      <c r="L45" s="25"/>
      <c r="M45" s="169" t="s">
        <v>84</v>
      </c>
      <c r="N45" s="170"/>
      <c r="O45" s="17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/>
      <c r="K46" s="70" t="e">
        <f t="shared" si="14"/>
        <v>#NUM!</v>
      </c>
      <c r="M46" s="163" t="s">
        <v>73</v>
      </c>
      <c r="N46" s="158"/>
      <c r="O46" s="159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64" t="s">
        <v>81</v>
      </c>
      <c r="N47" s="165"/>
      <c r="O47" s="166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72"/>
      <c r="N48" s="173"/>
      <c r="O48" s="174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74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21"/>
      <c r="N50" s="70">
        <f aca="true" t="shared" si="15" ref="N50:N57">10^(4*(M50/256))</f>
        <v>1</v>
      </c>
      <c r="O50" s="47">
        <f>P39*N50</f>
        <v>1.4677336064169277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21"/>
      <c r="N51" s="70">
        <f t="shared" si="15"/>
        <v>1</v>
      </c>
      <c r="O51" s="47">
        <f>P39*N51</f>
        <v>1.4677336064169277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21"/>
      <c r="N52" s="70">
        <f t="shared" si="15"/>
        <v>1</v>
      </c>
      <c r="O52" s="47">
        <f>P39*N52</f>
        <v>1.4677336064169277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5"/>
        <v>1</v>
      </c>
      <c r="O53" s="47">
        <f>P39*N53</f>
        <v>1.4677336064169277</v>
      </c>
    </row>
    <row r="54" spans="10:15" ht="12.75">
      <c r="J54" s="68"/>
      <c r="K54" s="70" t="e">
        <f>LOG10(J54)*(256/LOG10(262144))</f>
        <v>#NUM!</v>
      </c>
      <c r="M54" s="121"/>
      <c r="N54" s="70">
        <f t="shared" si="15"/>
        <v>1</v>
      </c>
      <c r="O54" s="47">
        <f>P39*N54</f>
        <v>1.4677336064169277</v>
      </c>
    </row>
    <row r="55" spans="10:15" ht="12.75">
      <c r="J55" s="67"/>
      <c r="K55" s="70" t="e">
        <f aca="true" t="shared" si="16" ref="K55:K61">LOG10(J55)*(256/LOG10(262144))</f>
        <v>#NUM!</v>
      </c>
      <c r="M55" s="120"/>
      <c r="N55" s="70">
        <f t="shared" si="15"/>
        <v>1</v>
      </c>
      <c r="O55" s="46">
        <f>P39*N55</f>
        <v>1.4677336064169277</v>
      </c>
    </row>
    <row r="56" spans="10:15" ht="12.75">
      <c r="J56" s="67"/>
      <c r="K56" s="70" t="e">
        <f t="shared" si="16"/>
        <v>#NUM!</v>
      </c>
      <c r="M56" s="121"/>
      <c r="N56" s="70">
        <f t="shared" si="15"/>
        <v>1</v>
      </c>
      <c r="O56" s="47">
        <f>P41*N56</f>
        <v>1.4677336064169277</v>
      </c>
    </row>
    <row r="57" spans="10:15" ht="12.75">
      <c r="J57" s="67"/>
      <c r="K57" s="70" t="e">
        <f t="shared" si="16"/>
        <v>#NUM!</v>
      </c>
      <c r="M57" s="120"/>
      <c r="N57" s="70">
        <f t="shared" si="15"/>
        <v>1</v>
      </c>
      <c r="O57" s="46">
        <f>P41*N57</f>
        <v>1.4677336064169277</v>
      </c>
    </row>
    <row r="58" spans="10:11" ht="12.75">
      <c r="J58" s="67"/>
      <c r="K58" s="70" t="e">
        <f t="shared" si="16"/>
        <v>#NUM!</v>
      </c>
    </row>
    <row r="59" spans="10:11" ht="12.75">
      <c r="J59" s="67"/>
      <c r="K59" s="70" t="e">
        <f t="shared" si="16"/>
        <v>#NUM!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5:AD5"/>
    <mergeCell ref="AA6:AD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6">
      <selection activeCell="J54" sqref="J54:J61"/>
    </sheetView>
  </sheetViews>
  <sheetFormatPr defaultColWidth="9.140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28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64</v>
      </c>
    </row>
    <row r="4" spans="2:16" ht="2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2</v>
      </c>
      <c r="E5" s="3" t="s">
        <v>15</v>
      </c>
      <c r="F5" s="3" t="s">
        <v>13</v>
      </c>
      <c r="G5" s="7" t="s">
        <v>10</v>
      </c>
      <c r="H5" s="4" t="s">
        <v>16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2</v>
      </c>
      <c r="V5" s="3" t="s">
        <v>15</v>
      </c>
      <c r="W5" s="3" t="s">
        <v>13</v>
      </c>
      <c r="X5" s="7" t="s">
        <v>10</v>
      </c>
      <c r="Y5" s="4" t="s">
        <v>16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3">
        <v>88.58764359816364</v>
      </c>
      <c r="D6" s="141"/>
      <c r="E6" s="17"/>
      <c r="F6" s="17">
        <f>H$15*C6+H$16</f>
        <v>2.217312833968346</v>
      </c>
      <c r="G6" s="44"/>
      <c r="H6" s="43">
        <f>10^F6</f>
        <v>164.93500348140876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24</v>
      </c>
      <c r="Q6" s="25"/>
      <c r="S6" s="9">
        <v>1</v>
      </c>
      <c r="T6" s="98">
        <f>M50</f>
        <v>0</v>
      </c>
      <c r="U6" s="115">
        <f>O50</f>
        <v>1.786289936911248</v>
      </c>
      <c r="V6" s="17">
        <f aca="true" t="shared" si="0" ref="V6:V13">LOG10(U6)</f>
        <v>0.2519519516303994</v>
      </c>
      <c r="W6" s="17" t="e">
        <f aca="true" t="shared" si="1" ref="W6:W13">Y$15*T6+Y$16</f>
        <v>#DIV/0!</v>
      </c>
      <c r="X6" s="44" t="e">
        <f aca="true" t="shared" si="2" ref="X6:X13">((ABS(W6-V6))/W6)*10</f>
        <v>#DIV/0!</v>
      </c>
      <c r="Y6" s="43" t="e">
        <f aca="true" t="shared" si="3" ref="Y6:Y13">10^W6</f>
        <v>#DIV/0!</v>
      </c>
      <c r="AA6" s="160" t="s">
        <v>65</v>
      </c>
      <c r="AB6" s="161"/>
      <c r="AC6" s="161"/>
      <c r="AD6" s="162"/>
    </row>
    <row r="7" spans="2:30" ht="15">
      <c r="B7" s="9">
        <v>2</v>
      </c>
      <c r="C7" s="123">
        <v>110.94613190997767</v>
      </c>
      <c r="D7" s="115">
        <v>517</v>
      </c>
      <c r="E7" s="139">
        <f aca="true" t="shared" si="4" ref="E7:E13">LOG10(D7)</f>
        <v>2.7134905430939424</v>
      </c>
      <c r="F7" s="41">
        <f aca="true" t="shared" si="5" ref="F7:F13">H$15*C7+H$16</f>
        <v>2.713347004552836</v>
      </c>
      <c r="G7" s="45">
        <f aca="true" t="shared" si="6" ref="G7:G13">((ABS(F7-E7))/F7)</f>
        <v>5.29009156829301E-05</v>
      </c>
      <c r="H7" s="46">
        <f aca="true" t="shared" si="7" ref="H7:H13">10^F7</f>
        <v>516.8291547170712</v>
      </c>
      <c r="J7" s="56" t="s">
        <v>27</v>
      </c>
      <c r="K7" s="57"/>
      <c r="L7" s="25"/>
      <c r="M7" s="138"/>
      <c r="N7" s="123"/>
      <c r="O7" s="27">
        <f aca="true" t="shared" si="8" ref="O7:O18">H$15*N7+H$16</f>
        <v>0.2519519516303994</v>
      </c>
      <c r="P7" s="71">
        <f aca="true" t="shared" si="9" ref="P7:P18">10^O7</f>
        <v>1.786289936911248</v>
      </c>
      <c r="Q7" s="25"/>
      <c r="S7" s="9">
        <v>2</v>
      </c>
      <c r="T7" s="98">
        <f>M51</f>
        <v>0</v>
      </c>
      <c r="U7" s="115">
        <f>O51</f>
        <v>1.786289936911248</v>
      </c>
      <c r="V7" s="41">
        <f t="shared" si="0"/>
        <v>0.2519519516303994</v>
      </c>
      <c r="W7" s="41" t="e">
        <f t="shared" si="1"/>
        <v>#DIV/0!</v>
      </c>
      <c r="X7" s="45" t="e">
        <f t="shared" si="2"/>
        <v>#DIV/0!</v>
      </c>
      <c r="Y7" s="46" t="e">
        <f t="shared" si="3"/>
        <v>#DIV/0!</v>
      </c>
      <c r="AA7" s="26" t="s">
        <v>55</v>
      </c>
      <c r="AB7" s="116" t="s">
        <v>22</v>
      </c>
      <c r="AC7" s="116" t="s">
        <v>23</v>
      </c>
      <c r="AD7" s="116" t="s">
        <v>24</v>
      </c>
    </row>
    <row r="8" spans="2:30" ht="13.5" thickBot="1">
      <c r="B8" s="9">
        <v>3</v>
      </c>
      <c r="C8" s="123">
        <v>128.9781799535703</v>
      </c>
      <c r="D8" s="115">
        <v>1298</v>
      </c>
      <c r="E8" s="139">
        <f t="shared" si="4"/>
        <v>3.1132746924643504</v>
      </c>
      <c r="F8" s="41">
        <f t="shared" si="5"/>
        <v>3.1133969484713138</v>
      </c>
      <c r="G8" s="45">
        <f t="shared" si="6"/>
        <v>3.9267722358175244E-05</v>
      </c>
      <c r="H8" s="46">
        <f t="shared" si="7"/>
        <v>1298.3654447420158</v>
      </c>
      <c r="J8" s="58" t="s">
        <v>20</v>
      </c>
      <c r="K8" s="59" t="s">
        <v>21</v>
      </c>
      <c r="L8" s="25"/>
      <c r="M8" s="138"/>
      <c r="N8" s="123"/>
      <c r="O8" s="27">
        <f t="shared" si="8"/>
        <v>0.2519519516303994</v>
      </c>
      <c r="P8" s="71">
        <f t="shared" si="9"/>
        <v>1.786289936911248</v>
      </c>
      <c r="Q8" s="25"/>
      <c r="S8" s="9">
        <v>3</v>
      </c>
      <c r="T8" s="98">
        <f>M52</f>
        <v>0</v>
      </c>
      <c r="U8" s="115">
        <f>O52</f>
        <v>1.786289936911248</v>
      </c>
      <c r="V8" s="41">
        <f t="shared" si="0"/>
        <v>0.2519519516303994</v>
      </c>
      <c r="W8" s="41" t="e">
        <f t="shared" si="1"/>
        <v>#DIV/0!</v>
      </c>
      <c r="X8" s="45" t="e">
        <f t="shared" si="2"/>
        <v>#DIV/0!</v>
      </c>
      <c r="Y8" s="46" t="e">
        <f t="shared" si="3"/>
        <v>#DIV/0!</v>
      </c>
      <c r="AA8" s="117"/>
      <c r="AB8" s="67">
        <v>200</v>
      </c>
      <c r="AC8" s="118" t="e">
        <f aca="true" t="shared" si="10" ref="AC8:AC19">Y$15*AB8+Y$16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3">
        <v>150.63498448456156</v>
      </c>
      <c r="D9" s="156">
        <v>3925</v>
      </c>
      <c r="E9" s="140">
        <f t="shared" si="4"/>
        <v>3.5938396610812715</v>
      </c>
      <c r="F9" s="17">
        <f t="shared" si="5"/>
        <v>3.5938639157914802</v>
      </c>
      <c r="G9" s="44">
        <f t="shared" si="6"/>
        <v>6.748922824303673E-06</v>
      </c>
      <c r="H9" s="47">
        <f t="shared" si="7"/>
        <v>3925.219211617858</v>
      </c>
      <c r="J9" s="67"/>
      <c r="K9" s="1">
        <f aca="true" t="shared" si="12" ref="K9:K16">J9/4</f>
        <v>0</v>
      </c>
      <c r="L9" s="25"/>
      <c r="M9" s="138"/>
      <c r="N9" s="123"/>
      <c r="O9" s="27">
        <f t="shared" si="8"/>
        <v>0.2519519516303994</v>
      </c>
      <c r="P9" s="71">
        <f t="shared" si="9"/>
        <v>1.786289936911248</v>
      </c>
      <c r="Q9" s="25"/>
      <c r="S9" s="9">
        <v>4</v>
      </c>
      <c r="T9" s="98">
        <f>M53</f>
        <v>0</v>
      </c>
      <c r="U9" s="115">
        <f>O53</f>
        <v>1.786289936911248</v>
      </c>
      <c r="V9" s="17">
        <f t="shared" si="0"/>
        <v>0.2519519516303994</v>
      </c>
      <c r="W9" s="17" t="e">
        <f t="shared" si="1"/>
        <v>#DIV/0!</v>
      </c>
      <c r="X9" s="44" t="e">
        <f t="shared" si="2"/>
        <v>#DIV/0!</v>
      </c>
      <c r="Y9" s="47" t="e">
        <f t="shared" si="3"/>
        <v>#DIV/0!</v>
      </c>
      <c r="AA9" s="117"/>
      <c r="AB9" s="67"/>
      <c r="AC9" s="118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3">
        <v>173.15893547080586</v>
      </c>
      <c r="D10" s="115">
        <v>12403</v>
      </c>
      <c r="E10" s="140">
        <f t="shared" si="4"/>
        <v>4.093526743699675</v>
      </c>
      <c r="F10" s="17">
        <f t="shared" si="5"/>
        <v>4.093568958007767</v>
      </c>
      <c r="G10" s="44">
        <f t="shared" si="6"/>
        <v>1.0312348106225454E-05</v>
      </c>
      <c r="H10" s="47">
        <f>10^F10</f>
        <v>12404.205655454132</v>
      </c>
      <c r="J10" s="67"/>
      <c r="K10" s="1">
        <f t="shared" si="12"/>
        <v>0</v>
      </c>
      <c r="L10" s="25"/>
      <c r="M10" s="81"/>
      <c r="N10" s="123"/>
      <c r="O10" s="27">
        <f t="shared" si="8"/>
        <v>0.2519519516303994</v>
      </c>
      <c r="P10" s="71">
        <f t="shared" si="9"/>
        <v>1.786289936911248</v>
      </c>
      <c r="Q10" s="25"/>
      <c r="S10" s="9">
        <v>5</v>
      </c>
      <c r="T10" s="98">
        <f>M52</f>
        <v>0</v>
      </c>
      <c r="U10" s="115">
        <f>O52</f>
        <v>1.786289936911248</v>
      </c>
      <c r="V10" s="17">
        <f t="shared" si="0"/>
        <v>0.2519519516303994</v>
      </c>
      <c r="W10" s="17" t="e">
        <f t="shared" si="1"/>
        <v>#DIV/0!</v>
      </c>
      <c r="X10" s="44" t="e">
        <f>((ABS(W10-V10))/W10)*10</f>
        <v>#DIV/0!</v>
      </c>
      <c r="Y10" s="47" t="e">
        <f>10^W10</f>
        <v>#DIV/0!</v>
      </c>
      <c r="AA10" s="117"/>
      <c r="AB10" s="67"/>
      <c r="AC10" s="118" t="e">
        <f t="shared" si="10"/>
        <v>#DIV/0!</v>
      </c>
      <c r="AD10" s="71" t="e">
        <f t="shared" si="11"/>
        <v>#DIV/0!</v>
      </c>
    </row>
    <row r="11" spans="2:30" ht="12.75">
      <c r="B11" s="9">
        <v>6</v>
      </c>
      <c r="C11" s="123">
        <v>195.2021789000959</v>
      </c>
      <c r="D11" s="115">
        <v>38247</v>
      </c>
      <c r="E11" s="140">
        <f t="shared" si="4"/>
        <v>4.582597375841483</v>
      </c>
      <c r="F11" s="17">
        <f t="shared" si="5"/>
        <v>4.582609264264177</v>
      </c>
      <c r="G11" s="44">
        <f t="shared" si="6"/>
        <v>2.5942475146182517E-06</v>
      </c>
      <c r="H11" s="47">
        <f>10^F11</f>
        <v>38248.04699171931</v>
      </c>
      <c r="J11" s="67"/>
      <c r="K11" s="1">
        <f t="shared" si="12"/>
        <v>0</v>
      </c>
      <c r="L11" s="25"/>
      <c r="M11" s="81"/>
      <c r="N11" s="123"/>
      <c r="O11" s="27">
        <f t="shared" si="8"/>
        <v>0.2519519516303994</v>
      </c>
      <c r="P11" s="71">
        <f t="shared" si="9"/>
        <v>1.786289936911248</v>
      </c>
      <c r="Q11" s="25"/>
      <c r="S11" s="9">
        <v>6</v>
      </c>
      <c r="T11" s="98">
        <f>M53</f>
        <v>0</v>
      </c>
      <c r="U11" s="115">
        <f>O53</f>
        <v>1.786289936911248</v>
      </c>
      <c r="V11" s="17">
        <f t="shared" si="0"/>
        <v>0.2519519516303994</v>
      </c>
      <c r="W11" s="17" t="e">
        <f t="shared" si="1"/>
        <v>#DIV/0!</v>
      </c>
      <c r="X11" s="44" t="e">
        <f>((ABS(W11-V11))/W11)*10</f>
        <v>#DIV/0!</v>
      </c>
      <c r="Y11" s="47" t="e">
        <f>10^W11</f>
        <v>#DIV/0!</v>
      </c>
      <c r="AA11" s="117"/>
      <c r="AB11" s="67"/>
      <c r="AC11" s="118" t="e">
        <f t="shared" si="10"/>
        <v>#DIV/0!</v>
      </c>
      <c r="AD11" s="71" t="e">
        <f t="shared" si="11"/>
        <v>#DIV/0!</v>
      </c>
    </row>
    <row r="12" spans="2:30" ht="12.75">
      <c r="B12" s="9">
        <v>7</v>
      </c>
      <c r="C12" s="123">
        <v>218.69906950563905</v>
      </c>
      <c r="D12" s="115">
        <v>127033</v>
      </c>
      <c r="E12" s="140">
        <f t="shared" si="4"/>
        <v>5.103916554469582</v>
      </c>
      <c r="F12" s="17">
        <f t="shared" si="5"/>
        <v>5.103899455277518</v>
      </c>
      <c r="G12" s="44">
        <f t="shared" si="6"/>
        <v>3.350221181643948E-06</v>
      </c>
      <c r="H12" s="47">
        <f t="shared" si="7"/>
        <v>127027.99851139027</v>
      </c>
      <c r="J12" s="67"/>
      <c r="K12" s="1">
        <f t="shared" si="12"/>
        <v>0</v>
      </c>
      <c r="L12" s="25"/>
      <c r="M12" s="81"/>
      <c r="N12" s="123"/>
      <c r="O12" s="27">
        <f t="shared" si="8"/>
        <v>0.2519519516303994</v>
      </c>
      <c r="P12" s="71">
        <f t="shared" si="9"/>
        <v>1.786289936911248</v>
      </c>
      <c r="Q12" s="25"/>
      <c r="S12" s="9">
        <v>7</v>
      </c>
      <c r="T12" s="98">
        <f>M54</f>
        <v>0</v>
      </c>
      <c r="U12" s="115">
        <f>O54</f>
        <v>1.786289936911248</v>
      </c>
      <c r="V12" s="17">
        <f t="shared" si="0"/>
        <v>0.2519519516303994</v>
      </c>
      <c r="W12" s="17" t="e">
        <f t="shared" si="1"/>
        <v>#DIV/0!</v>
      </c>
      <c r="X12" s="44" t="e">
        <f t="shared" si="2"/>
        <v>#DIV/0!</v>
      </c>
      <c r="Y12" s="47" t="e">
        <f t="shared" si="3"/>
        <v>#DIV/0!</v>
      </c>
      <c r="AA12" s="117"/>
      <c r="AB12" s="67"/>
      <c r="AC12" s="118" t="e">
        <f t="shared" si="10"/>
        <v>#DIV/0!</v>
      </c>
      <c r="AD12" s="71" t="e">
        <f t="shared" si="11"/>
        <v>#DIV/0!</v>
      </c>
    </row>
    <row r="13" spans="2:30" ht="13.5" thickBot="1">
      <c r="B13" s="9">
        <v>8</v>
      </c>
      <c r="C13" s="123">
        <v>234.83688952597367</v>
      </c>
      <c r="D13" s="155">
        <v>289711</v>
      </c>
      <c r="E13" s="140">
        <f t="shared" si="4"/>
        <v>5.4619649851885965</v>
      </c>
      <c r="F13" s="17">
        <f t="shared" si="5"/>
        <v>5.4619250094738065</v>
      </c>
      <c r="G13" s="44">
        <f t="shared" si="6"/>
        <v>7.318979063358846E-06</v>
      </c>
      <c r="H13" s="47">
        <f t="shared" si="7"/>
        <v>289684.33405837114</v>
      </c>
      <c r="J13" s="67"/>
      <c r="K13" s="1">
        <f t="shared" si="12"/>
        <v>0</v>
      </c>
      <c r="L13" s="25"/>
      <c r="M13" s="81"/>
      <c r="N13" s="123"/>
      <c r="O13" s="27">
        <f t="shared" si="8"/>
        <v>0.2519519516303994</v>
      </c>
      <c r="P13" s="71">
        <f t="shared" si="9"/>
        <v>1.786289936911248</v>
      </c>
      <c r="Q13" s="25"/>
      <c r="S13" s="9">
        <v>8</v>
      </c>
      <c r="T13" s="98">
        <f>M55</f>
        <v>0</v>
      </c>
      <c r="U13" s="115">
        <f>O55</f>
        <v>1.786289936911248</v>
      </c>
      <c r="V13" s="17">
        <f t="shared" si="0"/>
        <v>0.2519519516303994</v>
      </c>
      <c r="W13" s="17" t="e">
        <f t="shared" si="1"/>
        <v>#DIV/0!</v>
      </c>
      <c r="X13" s="44" t="e">
        <f t="shared" si="2"/>
        <v>#DIV/0!</v>
      </c>
      <c r="Y13" s="47" t="e">
        <f t="shared" si="3"/>
        <v>#DIV/0!</v>
      </c>
      <c r="AA13" s="117"/>
      <c r="AB13" s="67"/>
      <c r="AC13" s="118" t="e">
        <f t="shared" si="10"/>
        <v>#DIV/0!</v>
      </c>
      <c r="AD13" s="71" t="e">
        <f t="shared" si="11"/>
        <v>#DIV/0!</v>
      </c>
    </row>
    <row r="14" spans="5:30" ht="13.5" thickBot="1">
      <c r="E14" s="167" t="s">
        <v>54</v>
      </c>
      <c r="F14" s="168"/>
      <c r="G14" s="100">
        <f>AVERAGE(G7:G13)</f>
        <v>1.7499050961607933E-05</v>
      </c>
      <c r="I14" s="24"/>
      <c r="J14" s="67"/>
      <c r="K14" s="1">
        <f t="shared" si="12"/>
        <v>0</v>
      </c>
      <c r="L14" s="25"/>
      <c r="M14" s="81"/>
      <c r="N14" s="67"/>
      <c r="O14" s="27">
        <f t="shared" si="8"/>
        <v>0.2519519516303994</v>
      </c>
      <c r="P14" s="71">
        <f t="shared" si="9"/>
        <v>1.786289936911248</v>
      </c>
      <c r="Q14" s="25"/>
      <c r="V14" s="167" t="s">
        <v>54</v>
      </c>
      <c r="W14" s="168"/>
      <c r="X14" s="100" t="e">
        <f>AVERAGE(X6:X13)</f>
        <v>#DIV/0!</v>
      </c>
      <c r="AA14" s="117"/>
      <c r="AB14" s="67"/>
      <c r="AC14" s="118" t="e">
        <f t="shared" si="10"/>
        <v>#DIV/0!</v>
      </c>
      <c r="AD14" s="71" t="e">
        <f t="shared" si="11"/>
        <v>#DIV/0!</v>
      </c>
    </row>
    <row r="15" spans="7:30" ht="12.75">
      <c r="G15" s="92" t="s">
        <v>30</v>
      </c>
      <c r="H15" s="93">
        <f>SLOPE(E7:E13,C7:C13)</f>
        <v>0.02218549678613065</v>
      </c>
      <c r="I15" s="24"/>
      <c r="J15" s="67"/>
      <c r="K15" s="1">
        <f t="shared" si="12"/>
        <v>0</v>
      </c>
      <c r="L15" s="25"/>
      <c r="M15" s="81"/>
      <c r="N15" s="67"/>
      <c r="O15" s="27">
        <f t="shared" si="8"/>
        <v>0.2519519516303994</v>
      </c>
      <c r="P15" s="71">
        <f t="shared" si="9"/>
        <v>1.786289936911248</v>
      </c>
      <c r="Q15" s="25"/>
      <c r="X15" s="92" t="s">
        <v>30</v>
      </c>
      <c r="Y15" s="93" t="e">
        <f>SLOPE(V6:V13,T6:T13)</f>
        <v>#DIV/0!</v>
      </c>
      <c r="AA15" s="117"/>
      <c r="AB15" s="67"/>
      <c r="AC15" s="118" t="e">
        <f t="shared" si="10"/>
        <v>#DIV/0!</v>
      </c>
      <c r="AD15" s="71" t="e">
        <f t="shared" si="11"/>
        <v>#DIV/0!</v>
      </c>
    </row>
    <row r="16" spans="7:30" ht="12.75">
      <c r="G16" s="94" t="s">
        <v>31</v>
      </c>
      <c r="H16" s="95">
        <f>INTERCEPT(E7:E13,C7:C13)</f>
        <v>0.2519519516303994</v>
      </c>
      <c r="I16" s="24"/>
      <c r="J16" s="67"/>
      <c r="K16" s="1">
        <f t="shared" si="12"/>
        <v>0</v>
      </c>
      <c r="L16" s="25"/>
      <c r="M16" s="81"/>
      <c r="N16" s="67"/>
      <c r="O16" s="27">
        <f t="shared" si="8"/>
        <v>0.2519519516303994</v>
      </c>
      <c r="P16" s="71">
        <f t="shared" si="9"/>
        <v>1.786289936911248</v>
      </c>
      <c r="Q16" s="25"/>
      <c r="X16" s="94" t="s">
        <v>31</v>
      </c>
      <c r="Y16" s="95" t="e">
        <f>INTERCEPT(V6:V13,T6:T13)</f>
        <v>#DIV/0!</v>
      </c>
      <c r="AA16" s="117"/>
      <c r="AB16" s="67"/>
      <c r="AC16" s="118" t="e">
        <f t="shared" si="10"/>
        <v>#DIV/0!</v>
      </c>
      <c r="AD16" s="71" t="e">
        <f t="shared" si="11"/>
        <v>#DIV/0!</v>
      </c>
    </row>
    <row r="17" spans="7:30" ht="13.5" thickBot="1">
      <c r="G17" s="96" t="s">
        <v>32</v>
      </c>
      <c r="H17" s="97">
        <f>RSQ(E7:E13,C7:C13)</f>
        <v>0.999999993605408</v>
      </c>
      <c r="L17" s="25"/>
      <c r="M17" s="81"/>
      <c r="N17" s="67"/>
      <c r="O17" s="27">
        <f t="shared" si="8"/>
        <v>0.2519519516303994</v>
      </c>
      <c r="P17" s="71">
        <f t="shared" si="9"/>
        <v>1.786289936911248</v>
      </c>
      <c r="Q17" s="25"/>
      <c r="X17" s="96" t="s">
        <v>32</v>
      </c>
      <c r="Y17" s="97" t="e">
        <f>RSQ(V6:V13,T6:T13)</f>
        <v>#DIV/0!</v>
      </c>
      <c r="AA17" s="117"/>
      <c r="AB17" s="67"/>
      <c r="AC17" s="118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1"/>
      <c r="N18" s="67"/>
      <c r="O18" s="27">
        <f t="shared" si="8"/>
        <v>0.2519519516303994</v>
      </c>
      <c r="P18" s="71">
        <f t="shared" si="9"/>
        <v>1.786289936911248</v>
      </c>
      <c r="Q18" s="25"/>
      <c r="AA18" s="117"/>
      <c r="AB18" s="67"/>
      <c r="AC18" s="118" t="e">
        <f t="shared" si="10"/>
        <v>#DIV/0!</v>
      </c>
      <c r="AD18" s="71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7"/>
      <c r="AC19" s="118" t="e">
        <f t="shared" si="10"/>
        <v>#DIV/0!</v>
      </c>
      <c r="AD19" s="71" t="e">
        <f t="shared" si="11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8:16" ht="15">
      <c r="H21">
        <v>21</v>
      </c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8:25" ht="15">
      <c r="H22">
        <v>56.5</v>
      </c>
      <c r="J22" s="56" t="s">
        <v>27</v>
      </c>
      <c r="K22" s="57"/>
      <c r="L22" s="25"/>
      <c r="M22" s="48" t="s">
        <v>45</v>
      </c>
      <c r="N22" s="49"/>
      <c r="O22" s="25"/>
      <c r="P22" s="25"/>
      <c r="Y22">
        <v>21</v>
      </c>
    </row>
    <row r="23" spans="10:2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  <c r="Y23">
        <v>56.5</v>
      </c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43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48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49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63" t="s">
        <v>57</v>
      </c>
      <c r="N35" s="158"/>
      <c r="O35" s="158"/>
      <c r="P35" s="175"/>
    </row>
    <row r="36" spans="10:16" ht="15">
      <c r="J36" s="56" t="s">
        <v>39</v>
      </c>
      <c r="K36" s="57"/>
      <c r="L36" s="25"/>
      <c r="M36" s="164" t="s">
        <v>71</v>
      </c>
      <c r="N36" s="165"/>
      <c r="O36" s="165"/>
      <c r="P36" s="176"/>
    </row>
    <row r="37" spans="10:16" ht="15.75" thickBot="1">
      <c r="J37" s="56" t="s">
        <v>27</v>
      </c>
      <c r="K37" s="57"/>
      <c r="L37" s="25"/>
      <c r="M37" s="164" t="s">
        <v>59</v>
      </c>
      <c r="N37" s="177"/>
      <c r="O37" s="177"/>
      <c r="P37" s="176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24</v>
      </c>
      <c r="P38" s="104" t="s">
        <v>72</v>
      </c>
    </row>
    <row r="39" spans="10:16" ht="12.75">
      <c r="J39" s="68"/>
      <c r="K39" s="70" t="e">
        <f aca="true" t="shared" si="14" ref="K39:K46">LOG10(J39)*(64)</f>
        <v>#NUM!</v>
      </c>
      <c r="L39" s="25"/>
      <c r="M39" s="120">
        <f>N7</f>
        <v>0</v>
      </c>
      <c r="N39" s="70">
        <f>10^(4*(M39/256))</f>
        <v>1</v>
      </c>
      <c r="O39" s="70">
        <f>P7</f>
        <v>1.786289936911248</v>
      </c>
      <c r="P39" s="119">
        <f>O39/N39</f>
        <v>1.786289936911248</v>
      </c>
    </row>
    <row r="40" spans="10:16" ht="12.75">
      <c r="J40" s="67"/>
      <c r="K40" s="70" t="e">
        <f t="shared" si="14"/>
        <v>#NUM!</v>
      </c>
      <c r="L40" s="25"/>
      <c r="M40" s="120">
        <f>N8</f>
        <v>0</v>
      </c>
      <c r="N40" s="70">
        <f>10^(4*(M40/256))</f>
        <v>1</v>
      </c>
      <c r="O40" s="70">
        <f>P8</f>
        <v>1.786289936911248</v>
      </c>
      <c r="P40" s="119">
        <f>O40/N40</f>
        <v>1.786289936911248</v>
      </c>
    </row>
    <row r="41" spans="10:16" ht="12.75">
      <c r="J41" s="67"/>
      <c r="K41" s="70" t="e">
        <f t="shared" si="14"/>
        <v>#NUM!</v>
      </c>
      <c r="L41" s="25"/>
      <c r="M41" s="120">
        <f>N9</f>
        <v>0</v>
      </c>
      <c r="N41" s="70">
        <f>10^(4*(M41/256))</f>
        <v>1</v>
      </c>
      <c r="O41" s="70">
        <f>P9</f>
        <v>1.786289936911248</v>
      </c>
      <c r="P41" s="119">
        <f>O41/N41</f>
        <v>1.786289936911248</v>
      </c>
    </row>
    <row r="42" spans="10:16" ht="12.75">
      <c r="J42" s="67"/>
      <c r="K42" s="70" t="e">
        <f t="shared" si="14"/>
        <v>#NUM!</v>
      </c>
      <c r="L42" s="25"/>
      <c r="M42" s="120">
        <f>N10</f>
        <v>0</v>
      </c>
      <c r="N42" s="70">
        <f>10^(4*(M42/256))</f>
        <v>1</v>
      </c>
      <c r="O42" s="70">
        <f>P10</f>
        <v>1.786289936911248</v>
      </c>
      <c r="P42" s="119">
        <f>O42/N42</f>
        <v>1.786289936911248</v>
      </c>
    </row>
    <row r="43" spans="10:16" ht="12.75">
      <c r="J43" s="67"/>
      <c r="K43" s="70" t="e">
        <f t="shared" si="14"/>
        <v>#NUM!</v>
      </c>
      <c r="L43" s="25"/>
      <c r="M43" s="120">
        <f>N11</f>
        <v>0</v>
      </c>
      <c r="N43" s="70">
        <f>10^(4*(M43/256))</f>
        <v>1</v>
      </c>
      <c r="O43" s="70">
        <f>P11</f>
        <v>1.786289936911248</v>
      </c>
      <c r="P43" s="119">
        <f>O43/N43</f>
        <v>1.786289936911248</v>
      </c>
    </row>
    <row r="44" spans="10:12" ht="13.5" thickBot="1">
      <c r="J44" s="67"/>
      <c r="K44" s="70" t="e">
        <f t="shared" si="14"/>
        <v>#NUM!</v>
      </c>
      <c r="L44" s="25"/>
    </row>
    <row r="45" spans="1:15" ht="13.5" thickBot="1">
      <c r="A45" s="10"/>
      <c r="J45" s="67"/>
      <c r="K45" s="70" t="e">
        <f t="shared" si="14"/>
        <v>#NUM!</v>
      </c>
      <c r="L45" s="25"/>
      <c r="M45" s="169" t="s">
        <v>84</v>
      </c>
      <c r="N45" s="170"/>
      <c r="O45" s="17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/>
      <c r="K46" s="70" t="e">
        <f t="shared" si="14"/>
        <v>#NUM!</v>
      </c>
      <c r="M46" s="163" t="s">
        <v>73</v>
      </c>
      <c r="N46" s="158"/>
      <c r="O46" s="159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64" t="s">
        <v>81</v>
      </c>
      <c r="N47" s="165"/>
      <c r="O47" s="166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72"/>
      <c r="N48" s="173"/>
      <c r="O48" s="174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74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21"/>
      <c r="N50" s="70">
        <f aca="true" t="shared" si="15" ref="N50:N57">10^(4*(M50/256))</f>
        <v>1</v>
      </c>
      <c r="O50" s="47">
        <f>P39*N50</f>
        <v>1.786289936911248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21"/>
      <c r="N51" s="70">
        <f t="shared" si="15"/>
        <v>1</v>
      </c>
      <c r="O51" s="47">
        <f>P39*N51</f>
        <v>1.786289936911248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21"/>
      <c r="N52" s="70">
        <f t="shared" si="15"/>
        <v>1</v>
      </c>
      <c r="O52" s="47">
        <f>P39*N52</f>
        <v>1.786289936911248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5"/>
        <v>1</v>
      </c>
      <c r="O53" s="47">
        <f>P39*N53</f>
        <v>1.786289936911248</v>
      </c>
    </row>
    <row r="54" spans="10:15" ht="12.75">
      <c r="J54" s="68"/>
      <c r="K54" s="70" t="e">
        <f>LOG10(J54)*(256/LOG10(262144))</f>
        <v>#NUM!</v>
      </c>
      <c r="M54" s="121"/>
      <c r="N54" s="70">
        <f t="shared" si="15"/>
        <v>1</v>
      </c>
      <c r="O54" s="47">
        <f>P39*N54</f>
        <v>1.786289936911248</v>
      </c>
    </row>
    <row r="55" spans="10:15" ht="12.75">
      <c r="J55" s="67"/>
      <c r="K55" s="70" t="e">
        <f aca="true" t="shared" si="16" ref="K55:K61">LOG10(J55)*(256/LOG10(262144))</f>
        <v>#NUM!</v>
      </c>
      <c r="M55" s="120"/>
      <c r="N55" s="70">
        <f t="shared" si="15"/>
        <v>1</v>
      </c>
      <c r="O55" s="46">
        <f>P39*N55</f>
        <v>1.786289936911248</v>
      </c>
    </row>
    <row r="56" spans="10:15" ht="12.75">
      <c r="J56" s="67"/>
      <c r="K56" s="70" t="e">
        <f t="shared" si="16"/>
        <v>#NUM!</v>
      </c>
      <c r="M56" s="121"/>
      <c r="N56" s="70">
        <f t="shared" si="15"/>
        <v>1</v>
      </c>
      <c r="O56" s="47">
        <f>P41*N56</f>
        <v>1.786289936911248</v>
      </c>
    </row>
    <row r="57" spans="10:15" ht="12.75">
      <c r="J57" s="67"/>
      <c r="K57" s="70" t="e">
        <f t="shared" si="16"/>
        <v>#NUM!</v>
      </c>
      <c r="M57" s="120"/>
      <c r="N57" s="70">
        <f t="shared" si="15"/>
        <v>1</v>
      </c>
      <c r="O57" s="46">
        <f>P41*N57</f>
        <v>1.786289936911248</v>
      </c>
    </row>
    <row r="58" spans="10:11" ht="12.75">
      <c r="J58" s="67"/>
      <c r="K58" s="70" t="e">
        <f t="shared" si="16"/>
        <v>#NUM!</v>
      </c>
    </row>
    <row r="59" spans="10:11" ht="12.75">
      <c r="J59" s="67"/>
      <c r="K59" s="70" t="e">
        <f t="shared" si="16"/>
        <v>#NUM!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/>
  <protectedRanges>
    <protectedRange sqref="AA8:AA19" name="Range2"/>
    <protectedRange sqref="M7:M18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4:F14"/>
    <mergeCell ref="V14:W1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86"/>
  <sheetViews>
    <sheetView zoomScalePageLayoutView="0" workbookViewId="0" topLeftCell="A16">
      <selection activeCell="J54" sqref="J54:J61"/>
    </sheetView>
  </sheetViews>
  <sheetFormatPr defaultColWidth="9.140625" defaultRowHeight="12.75"/>
  <cols>
    <col min="1" max="1" width="9.00390625" style="0" customWidth="1"/>
    <col min="2" max="2" width="8.140625" style="0" customWidth="1"/>
    <col min="3" max="3" width="8.7109375" style="0" customWidth="1"/>
    <col min="4" max="4" width="13.7109375" style="0" customWidth="1"/>
    <col min="5" max="5" width="11.421875" style="0" customWidth="1"/>
    <col min="6" max="6" width="8.421875" style="0" customWidth="1"/>
    <col min="7" max="7" width="10.28125" style="0" customWidth="1"/>
    <col min="8" max="8" width="13.7109375" style="0" customWidth="1"/>
    <col min="9" max="9" width="1.71093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7109375" style="0" customWidth="1"/>
    <col min="26" max="26" width="8.8515625" style="0" customWidth="1"/>
    <col min="27" max="30" width="12.7109375" style="0" customWidth="1"/>
  </cols>
  <sheetData>
    <row r="1" spans="2:15" ht="16.5" thickBot="1">
      <c r="B1" s="79" t="s">
        <v>29</v>
      </c>
      <c r="C1" s="32"/>
      <c r="D1" s="32"/>
      <c r="E1" s="32"/>
      <c r="F1" s="32"/>
      <c r="G1" s="33"/>
      <c r="J1" s="25"/>
      <c r="K1" s="25"/>
      <c r="L1" s="25"/>
      <c r="M1" s="25"/>
      <c r="N1" s="25"/>
      <c r="O1" s="25"/>
    </row>
    <row r="2" spans="10:15" ht="20.25" customHeight="1">
      <c r="J2" s="25"/>
      <c r="K2" s="25"/>
      <c r="L2" s="25"/>
      <c r="M2" s="25"/>
      <c r="N2" s="25"/>
      <c r="O2" s="25"/>
    </row>
    <row r="3" spans="2:18" ht="27" customHeight="1" thickBot="1">
      <c r="B3" s="73" t="s">
        <v>9</v>
      </c>
      <c r="C3" s="10"/>
      <c r="D3" s="10"/>
      <c r="E3" s="10"/>
      <c r="F3" s="10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81" t="s">
        <v>35</v>
      </c>
      <c r="N4" s="158"/>
      <c r="O4" s="158"/>
      <c r="P4" s="159"/>
    </row>
    <row r="5" spans="2:30" ht="15.75" thickBot="1">
      <c r="B5" s="12"/>
      <c r="E5" s="12"/>
      <c r="J5" s="54" t="s">
        <v>38</v>
      </c>
      <c r="K5" s="55"/>
      <c r="L5" s="25"/>
      <c r="M5" s="182" t="s">
        <v>70</v>
      </c>
      <c r="N5" s="161"/>
      <c r="O5" s="161"/>
      <c r="P5" s="162"/>
      <c r="S5" s="2" t="s">
        <v>12</v>
      </c>
      <c r="T5" s="18" t="s">
        <v>11</v>
      </c>
      <c r="U5" s="3" t="s">
        <v>25</v>
      </c>
      <c r="V5" s="3" t="s">
        <v>26</v>
      </c>
      <c r="W5" s="3" t="s">
        <v>13</v>
      </c>
      <c r="X5" s="7" t="s">
        <v>10</v>
      </c>
      <c r="Y5" s="4" t="s">
        <v>75</v>
      </c>
      <c r="AA5" s="157" t="s">
        <v>34</v>
      </c>
      <c r="AB5" s="158"/>
      <c r="AC5" s="158"/>
      <c r="AD5" s="159"/>
    </row>
    <row r="6" spans="2:30" ht="15.75" thickBot="1">
      <c r="B6" s="2" t="s">
        <v>12</v>
      </c>
      <c r="C6" s="18" t="s">
        <v>11</v>
      </c>
      <c r="D6" s="3" t="s">
        <v>25</v>
      </c>
      <c r="E6" s="3" t="s">
        <v>26</v>
      </c>
      <c r="F6" s="3" t="s">
        <v>13</v>
      </c>
      <c r="G6" s="7" t="s">
        <v>10</v>
      </c>
      <c r="H6" s="4" t="s">
        <v>75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52</v>
      </c>
      <c r="S6" s="19">
        <v>1</v>
      </c>
      <c r="T6" s="82">
        <f>M50</f>
        <v>0</v>
      </c>
      <c r="U6" s="115">
        <f>O50</f>
        <v>0.5285206330701668</v>
      </c>
      <c r="V6" s="20">
        <f aca="true" t="shared" si="0" ref="V6:V13">LOG10(U6)</f>
        <v>-0.27693805347745615</v>
      </c>
      <c r="W6" s="20" t="e">
        <f aca="true" t="shared" si="1" ref="W6:W13">Y$15*T6+Y$16</f>
        <v>#DIV/0!</v>
      </c>
      <c r="X6" s="21" t="e">
        <f aca="true" t="shared" si="2" ref="X6:X13">((ABS(W6-V6))/W6)*10</f>
        <v>#DIV/0!</v>
      </c>
      <c r="Y6" s="22" t="e">
        <f aca="true" t="shared" si="3" ref="Y6:Y13">10^W6</f>
        <v>#DIV/0!</v>
      </c>
      <c r="AA6" s="160" t="s">
        <v>65</v>
      </c>
      <c r="AB6" s="183"/>
      <c r="AC6" s="183"/>
      <c r="AD6" s="184"/>
    </row>
    <row r="7" spans="2:30" ht="15">
      <c r="B7" s="19">
        <v>1</v>
      </c>
      <c r="C7" s="124">
        <v>28.444444444444446</v>
      </c>
      <c r="D7" s="115"/>
      <c r="E7" s="20"/>
      <c r="F7" s="20">
        <f>H$16*C7+H$17</f>
        <v>0.37283570778808683</v>
      </c>
      <c r="G7" s="21"/>
      <c r="H7" s="22">
        <f>10^F7</f>
        <v>2.3595854407040218</v>
      </c>
      <c r="J7" s="56" t="s">
        <v>27</v>
      </c>
      <c r="K7" s="57"/>
      <c r="L7" s="25"/>
      <c r="M7" s="138"/>
      <c r="N7" s="124"/>
      <c r="O7" s="27">
        <f aca="true" t="shared" si="4" ref="O7:O18">H$16*N7+H$17</f>
        <v>-0.27693805347745615</v>
      </c>
      <c r="P7" s="72">
        <f aca="true" t="shared" si="5" ref="P7:P18">10^O7</f>
        <v>0.5285206330701668</v>
      </c>
      <c r="S7" s="19">
        <v>2</v>
      </c>
      <c r="T7" s="82">
        <f>M51</f>
        <v>0</v>
      </c>
      <c r="U7" s="115">
        <f>O51</f>
        <v>0.5285206330701668</v>
      </c>
      <c r="V7" s="20">
        <f t="shared" si="0"/>
        <v>-0.27693805347745615</v>
      </c>
      <c r="W7" s="20" t="e">
        <f t="shared" si="1"/>
        <v>#DIV/0!</v>
      </c>
      <c r="X7" s="21" t="e">
        <f t="shared" si="2"/>
        <v>#DIV/0!</v>
      </c>
      <c r="Y7" s="22" t="e">
        <f t="shared" si="3"/>
        <v>#DIV/0!</v>
      </c>
      <c r="AA7" s="26" t="s">
        <v>55</v>
      </c>
      <c r="AB7" s="116" t="s">
        <v>22</v>
      </c>
      <c r="AC7" s="116" t="s">
        <v>23</v>
      </c>
      <c r="AD7" s="26" t="s">
        <v>52</v>
      </c>
    </row>
    <row r="8" spans="2:30" ht="13.5" thickBot="1">
      <c r="B8" s="19">
        <v>2</v>
      </c>
      <c r="C8" s="124">
        <v>108.50640526335444</v>
      </c>
      <c r="D8" s="115">
        <v>173</v>
      </c>
      <c r="E8" s="20">
        <f aca="true" t="shared" si="6" ref="E8:E14">LOG10(D8)</f>
        <v>2.2380461031287955</v>
      </c>
      <c r="F8" s="20">
        <f aca="true" t="shared" si="7" ref="F8:F14">H$16*C8+H$17</f>
        <v>2.2017398200551925</v>
      </c>
      <c r="G8" s="21">
        <f aca="true" t="shared" si="8" ref="G8:G14">((ABS(F8-E8))/F8)</f>
        <v>0.01648981534643491</v>
      </c>
      <c r="H8" s="22">
        <f aca="true" t="shared" si="9" ref="H8:H14">10^F8</f>
        <v>159.12551420259243</v>
      </c>
      <c r="J8" s="58" t="s">
        <v>20</v>
      </c>
      <c r="K8" s="59" t="s">
        <v>21</v>
      </c>
      <c r="L8" s="25"/>
      <c r="M8" s="138"/>
      <c r="N8" s="124"/>
      <c r="O8" s="27">
        <f t="shared" si="4"/>
        <v>-0.27693805347745615</v>
      </c>
      <c r="P8" s="72">
        <f t="shared" si="5"/>
        <v>0.5285206330701668</v>
      </c>
      <c r="S8" s="19">
        <v>3</v>
      </c>
      <c r="T8" s="82">
        <f>M52</f>
        <v>0</v>
      </c>
      <c r="U8" s="115">
        <f>O52</f>
        <v>0.5285206330701668</v>
      </c>
      <c r="V8" s="20">
        <f t="shared" si="0"/>
        <v>-0.27693805347745615</v>
      </c>
      <c r="W8" s="20" t="e">
        <f t="shared" si="1"/>
        <v>#DIV/0!</v>
      </c>
      <c r="X8" s="21" t="e">
        <f t="shared" si="2"/>
        <v>#DIV/0!</v>
      </c>
      <c r="Y8" s="22" t="e">
        <f t="shared" si="3"/>
        <v>#DIV/0!</v>
      </c>
      <c r="AA8" s="117"/>
      <c r="AB8" s="60">
        <v>200</v>
      </c>
      <c r="AC8" s="118" t="e">
        <f aca="true" t="shared" si="10" ref="AC8:AC19">Y$15*AB8+Y$16</f>
        <v>#DIV/0!</v>
      </c>
      <c r="AD8" s="72" t="e">
        <f aca="true" t="shared" si="11" ref="AD8:AD19">10^AC8</f>
        <v>#DIV/0!</v>
      </c>
    </row>
    <row r="9" spans="2:30" ht="12.75">
      <c r="B9" s="19">
        <v>3</v>
      </c>
      <c r="C9" s="124">
        <v>131.42458783519228</v>
      </c>
      <c r="D9" s="115">
        <v>534</v>
      </c>
      <c r="E9" s="20">
        <f t="shared" si="6"/>
        <v>2.727541257028556</v>
      </c>
      <c r="F9" s="20">
        <f t="shared" si="7"/>
        <v>2.725273817006995</v>
      </c>
      <c r="G9" s="21">
        <f t="shared" si="8"/>
        <v>0.0008320044787467999</v>
      </c>
      <c r="H9" s="22">
        <f t="shared" si="9"/>
        <v>531.2192654886815</v>
      </c>
      <c r="J9" s="60"/>
      <c r="K9" s="61">
        <f aca="true" t="shared" si="12" ref="K9:K16">J9/4</f>
        <v>0</v>
      </c>
      <c r="L9" s="25"/>
      <c r="M9" s="138"/>
      <c r="N9" s="124"/>
      <c r="O9" s="27">
        <f t="shared" si="4"/>
        <v>-0.27693805347745615</v>
      </c>
      <c r="P9" s="72">
        <f t="shared" si="5"/>
        <v>0.5285206330701668</v>
      </c>
      <c r="S9" s="19">
        <v>4</v>
      </c>
      <c r="T9" s="82">
        <f>M53</f>
        <v>0</v>
      </c>
      <c r="U9" s="115">
        <f>O53</f>
        <v>0.5285206330701668</v>
      </c>
      <c r="V9" s="20">
        <f t="shared" si="0"/>
        <v>-0.27693805347745615</v>
      </c>
      <c r="W9" s="20" t="e">
        <f t="shared" si="1"/>
        <v>#DIV/0!</v>
      </c>
      <c r="X9" s="21" t="e">
        <f t="shared" si="2"/>
        <v>#DIV/0!</v>
      </c>
      <c r="Y9" s="22" t="e">
        <f t="shared" si="3"/>
        <v>#DIV/0!</v>
      </c>
      <c r="AA9" s="117"/>
      <c r="AB9" s="60">
        <v>125</v>
      </c>
      <c r="AC9" s="118" t="e">
        <f t="shared" si="10"/>
        <v>#DIV/0!</v>
      </c>
      <c r="AD9" s="72" t="e">
        <f t="shared" si="11"/>
        <v>#DIV/0!</v>
      </c>
    </row>
    <row r="10" spans="2:30" ht="12.75">
      <c r="B10" s="19">
        <v>4</v>
      </c>
      <c r="C10" s="124">
        <v>155.2055372263817</v>
      </c>
      <c r="D10" s="115">
        <v>1789</v>
      </c>
      <c r="E10" s="20">
        <f t="shared" si="6"/>
        <v>3.252610340567373</v>
      </c>
      <c r="F10" s="20">
        <f t="shared" si="7"/>
        <v>3.2685165216609326</v>
      </c>
      <c r="G10" s="21">
        <f t="shared" si="8"/>
        <v>0.00486648330768619</v>
      </c>
      <c r="H10" s="22">
        <f t="shared" si="9"/>
        <v>1855.7374050369779</v>
      </c>
      <c r="J10" s="60"/>
      <c r="K10" s="61">
        <f t="shared" si="12"/>
        <v>0</v>
      </c>
      <c r="L10" s="25"/>
      <c r="M10" s="81"/>
      <c r="N10" s="124"/>
      <c r="O10" s="27">
        <f t="shared" si="4"/>
        <v>-0.27693805347745615</v>
      </c>
      <c r="P10" s="72">
        <f t="shared" si="5"/>
        <v>0.5285206330701668</v>
      </c>
      <c r="S10" s="19">
        <v>5</v>
      </c>
      <c r="T10" s="82">
        <f>M52</f>
        <v>0</v>
      </c>
      <c r="U10" s="115">
        <f>O52</f>
        <v>0.5285206330701668</v>
      </c>
      <c r="V10" s="20">
        <f t="shared" si="0"/>
        <v>-0.27693805347745615</v>
      </c>
      <c r="W10" s="20" t="e">
        <f t="shared" si="1"/>
        <v>#DIV/0!</v>
      </c>
      <c r="X10" s="21" t="e">
        <f>((ABS(W10-V10))/W10)*10</f>
        <v>#DIV/0!</v>
      </c>
      <c r="Y10" s="22" t="e">
        <f>10^W10</f>
        <v>#DIV/0!</v>
      </c>
      <c r="AA10" s="117"/>
      <c r="AB10" s="60"/>
      <c r="AC10" s="118" t="e">
        <f t="shared" si="10"/>
        <v>#DIV/0!</v>
      </c>
      <c r="AD10" s="72" t="e">
        <f t="shared" si="11"/>
        <v>#DIV/0!</v>
      </c>
    </row>
    <row r="11" spans="2:30" ht="12.75">
      <c r="B11" s="19">
        <v>5</v>
      </c>
      <c r="C11" s="124">
        <v>178.4550052252843</v>
      </c>
      <c r="D11" s="115">
        <v>5854</v>
      </c>
      <c r="E11" s="20">
        <f t="shared" si="6"/>
        <v>3.7674527180977733</v>
      </c>
      <c r="F11" s="20">
        <f t="shared" si="7"/>
        <v>3.7996182733079187</v>
      </c>
      <c r="G11" s="21">
        <f t="shared" si="8"/>
        <v>0.008465470185809567</v>
      </c>
      <c r="H11" s="22">
        <f t="shared" si="9"/>
        <v>6304.03003011404</v>
      </c>
      <c r="J11" s="60"/>
      <c r="K11" s="61">
        <f t="shared" si="12"/>
        <v>0</v>
      </c>
      <c r="L11" s="25"/>
      <c r="M11" s="81"/>
      <c r="N11" s="124"/>
      <c r="O11" s="27">
        <f t="shared" si="4"/>
        <v>-0.27693805347745615</v>
      </c>
      <c r="P11" s="72">
        <f t="shared" si="5"/>
        <v>0.5285206330701668</v>
      </c>
      <c r="S11" s="19">
        <v>6</v>
      </c>
      <c r="T11" s="82">
        <f>M53</f>
        <v>0</v>
      </c>
      <c r="U11" s="115">
        <f>O53</f>
        <v>0.5285206330701668</v>
      </c>
      <c r="V11" s="130">
        <f t="shared" si="0"/>
        <v>-0.27693805347745615</v>
      </c>
      <c r="W11" s="131" t="e">
        <f t="shared" si="1"/>
        <v>#DIV/0!</v>
      </c>
      <c r="X11" s="132" t="e">
        <f>((ABS(W11-V11))/W11)*10</f>
        <v>#DIV/0!</v>
      </c>
      <c r="Y11" s="22" t="e">
        <f>10^W11</f>
        <v>#DIV/0!</v>
      </c>
      <c r="AA11" s="117"/>
      <c r="AB11" s="60"/>
      <c r="AC11" s="118" t="e">
        <f t="shared" si="10"/>
        <v>#DIV/0!</v>
      </c>
      <c r="AD11" s="72" t="e">
        <f t="shared" si="11"/>
        <v>#DIV/0!</v>
      </c>
    </row>
    <row r="12" spans="2:30" ht="12.75">
      <c r="B12" s="19">
        <v>6</v>
      </c>
      <c r="C12" s="124">
        <v>200.8372853469719</v>
      </c>
      <c r="D12" s="115">
        <v>18869</v>
      </c>
      <c r="E12" s="20">
        <f t="shared" si="6"/>
        <v>4.275748884479195</v>
      </c>
      <c r="F12" s="20">
        <f t="shared" si="7"/>
        <v>4.310910324336479</v>
      </c>
      <c r="G12" s="21">
        <f t="shared" si="8"/>
        <v>0.008156383968088295</v>
      </c>
      <c r="H12" s="22">
        <f t="shared" si="9"/>
        <v>20460.22118496032</v>
      </c>
      <c r="J12" s="60"/>
      <c r="K12" s="61">
        <f t="shared" si="12"/>
        <v>0</v>
      </c>
      <c r="L12" s="25"/>
      <c r="M12" s="81"/>
      <c r="N12" s="124"/>
      <c r="O12" s="27">
        <f t="shared" si="4"/>
        <v>-0.27693805347745615</v>
      </c>
      <c r="P12" s="72">
        <f t="shared" si="5"/>
        <v>0.5285206330701668</v>
      </c>
      <c r="S12" s="19">
        <v>7</v>
      </c>
      <c r="T12" s="82">
        <f>M54</f>
        <v>0</v>
      </c>
      <c r="U12" s="115">
        <f>O54</f>
        <v>0.5285206330701668</v>
      </c>
      <c r="V12" s="20">
        <f t="shared" si="0"/>
        <v>-0.27693805347745615</v>
      </c>
      <c r="W12" s="20" t="e">
        <f t="shared" si="1"/>
        <v>#DIV/0!</v>
      </c>
      <c r="X12" s="21" t="e">
        <f t="shared" si="2"/>
        <v>#DIV/0!</v>
      </c>
      <c r="Y12" s="22" t="e">
        <f t="shared" si="3"/>
        <v>#DIV/0!</v>
      </c>
      <c r="AA12" s="117"/>
      <c r="AB12" s="60"/>
      <c r="AC12" s="118" t="e">
        <f t="shared" si="10"/>
        <v>#DIV/0!</v>
      </c>
      <c r="AD12" s="72" t="e">
        <f t="shared" si="11"/>
        <v>#DIV/0!</v>
      </c>
    </row>
    <row r="13" spans="2:30" ht="13.5" thickBot="1">
      <c r="B13" s="19">
        <v>7</v>
      </c>
      <c r="C13" s="124">
        <v>225.05158240213854</v>
      </c>
      <c r="D13" s="115">
        <v>70686</v>
      </c>
      <c r="E13" s="20">
        <f t="shared" si="6"/>
        <v>4.849333406373725</v>
      </c>
      <c r="F13" s="20">
        <f t="shared" si="7"/>
        <v>4.864052253498318</v>
      </c>
      <c r="G13" s="21">
        <f t="shared" si="8"/>
        <v>0.003026046258859111</v>
      </c>
      <c r="H13" s="22">
        <f t="shared" si="9"/>
        <v>73122.70580603587</v>
      </c>
      <c r="J13" s="60"/>
      <c r="K13" s="61">
        <f t="shared" si="12"/>
        <v>0</v>
      </c>
      <c r="L13" s="25"/>
      <c r="M13" s="81"/>
      <c r="N13" s="124"/>
      <c r="O13" s="27">
        <f t="shared" si="4"/>
        <v>-0.27693805347745615</v>
      </c>
      <c r="P13" s="72">
        <f t="shared" si="5"/>
        <v>0.5285206330701668</v>
      </c>
      <c r="S13" s="19">
        <v>8</v>
      </c>
      <c r="T13" s="82">
        <f>M55</f>
        <v>0</v>
      </c>
      <c r="U13" s="115">
        <f>O55</f>
        <v>0.5285206330701668</v>
      </c>
      <c r="V13" s="130">
        <f t="shared" si="0"/>
        <v>-0.27693805347745615</v>
      </c>
      <c r="W13" s="131" t="e">
        <f t="shared" si="1"/>
        <v>#DIV/0!</v>
      </c>
      <c r="X13" s="132" t="e">
        <f t="shared" si="2"/>
        <v>#DIV/0!</v>
      </c>
      <c r="Y13" s="22" t="e">
        <f t="shared" si="3"/>
        <v>#DIV/0!</v>
      </c>
      <c r="AA13" s="117"/>
      <c r="AB13" s="60"/>
      <c r="AC13" s="118" t="e">
        <f t="shared" si="10"/>
        <v>#DIV/0!</v>
      </c>
      <c r="AD13" s="72" t="e">
        <f t="shared" si="11"/>
        <v>#DIV/0!</v>
      </c>
    </row>
    <row r="14" spans="2:30" ht="13.5" thickBot="1">
      <c r="B14" s="19">
        <v>8</v>
      </c>
      <c r="C14" s="124">
        <v>241.59664372725388</v>
      </c>
      <c r="D14" s="155">
        <v>200161</v>
      </c>
      <c r="E14" s="20">
        <f t="shared" si="6"/>
        <v>5.301379462080545</v>
      </c>
      <c r="F14" s="20">
        <f t="shared" si="7"/>
        <v>5.24200116189013</v>
      </c>
      <c r="G14" s="21">
        <f t="shared" si="8"/>
        <v>0.011327410726670855</v>
      </c>
      <c r="H14" s="22">
        <f t="shared" si="9"/>
        <v>174582.68236136076</v>
      </c>
      <c r="I14" s="34"/>
      <c r="J14" s="60"/>
      <c r="K14" s="61">
        <f t="shared" si="12"/>
        <v>0</v>
      </c>
      <c r="L14" s="25"/>
      <c r="M14" s="81"/>
      <c r="N14" s="60"/>
      <c r="O14" s="27">
        <f t="shared" si="4"/>
        <v>-0.27693805347745615</v>
      </c>
      <c r="P14" s="72">
        <f t="shared" si="5"/>
        <v>0.5285206330701668</v>
      </c>
      <c r="V14" s="179" t="s">
        <v>54</v>
      </c>
      <c r="W14" s="180"/>
      <c r="X14" s="99" t="e">
        <f>AVERAGE(X6:X13)</f>
        <v>#DIV/0!</v>
      </c>
      <c r="AA14" s="117"/>
      <c r="AB14" s="60"/>
      <c r="AC14" s="118" t="e">
        <f t="shared" si="10"/>
        <v>#DIV/0!</v>
      </c>
      <c r="AD14" s="72" t="e">
        <f t="shared" si="11"/>
        <v>#DIV/0!</v>
      </c>
    </row>
    <row r="15" spans="5:30" ht="13.5" thickBot="1">
      <c r="E15" s="179" t="s">
        <v>54</v>
      </c>
      <c r="F15" s="180"/>
      <c r="G15" s="99">
        <f>AVERAGE(G8:G14)</f>
        <v>0.007594802038899389</v>
      </c>
      <c r="I15" s="34"/>
      <c r="J15" s="60"/>
      <c r="K15" s="61">
        <f t="shared" si="12"/>
        <v>0</v>
      </c>
      <c r="L15" s="25"/>
      <c r="M15" s="81"/>
      <c r="N15" s="60"/>
      <c r="O15" s="27">
        <f t="shared" si="4"/>
        <v>-0.27693805347745615</v>
      </c>
      <c r="P15" s="72">
        <f t="shared" si="5"/>
        <v>0.5285206330701668</v>
      </c>
      <c r="X15" s="83" t="s">
        <v>30</v>
      </c>
      <c r="Y15" s="84" t="e">
        <f>SLOPE(V6:V13,T6:T13)</f>
        <v>#DIV/0!</v>
      </c>
      <c r="AA15" s="117"/>
      <c r="AB15" s="60"/>
      <c r="AC15" s="118" t="e">
        <f t="shared" si="10"/>
        <v>#DIV/0!</v>
      </c>
      <c r="AD15" s="72" t="e">
        <f t="shared" si="11"/>
        <v>#DIV/0!</v>
      </c>
    </row>
    <row r="16" spans="7:30" ht="12.75">
      <c r="G16" s="83" t="s">
        <v>30</v>
      </c>
      <c r="H16" s="84">
        <f>SLOPE(E8:E14,C8:C14)</f>
        <v>0.022843608794491745</v>
      </c>
      <c r="I16" s="34"/>
      <c r="J16" s="60"/>
      <c r="K16" s="61">
        <f t="shared" si="12"/>
        <v>0</v>
      </c>
      <c r="L16" s="25"/>
      <c r="M16" s="81"/>
      <c r="N16" s="60"/>
      <c r="O16" s="27">
        <f t="shared" si="4"/>
        <v>-0.27693805347745615</v>
      </c>
      <c r="P16" s="72">
        <f t="shared" si="5"/>
        <v>0.5285206330701668</v>
      </c>
      <c r="X16" s="85" t="s">
        <v>31</v>
      </c>
      <c r="Y16" s="86" t="e">
        <f>INTERCEPT(V6:V13,T6:T13)</f>
        <v>#DIV/0!</v>
      </c>
      <c r="AA16" s="117"/>
      <c r="AB16" s="60"/>
      <c r="AC16" s="118" t="e">
        <f t="shared" si="10"/>
        <v>#DIV/0!</v>
      </c>
      <c r="AD16" s="72" t="e">
        <f t="shared" si="11"/>
        <v>#DIV/0!</v>
      </c>
    </row>
    <row r="17" spans="7:30" ht="13.5" thickBot="1">
      <c r="G17" s="85" t="s">
        <v>31</v>
      </c>
      <c r="H17" s="86">
        <f>INTERCEPT(E8:E14,C8:C14)</f>
        <v>-0.27693805347745615</v>
      </c>
      <c r="L17" s="25"/>
      <c r="M17" s="81"/>
      <c r="N17" s="60"/>
      <c r="O17" s="27">
        <f t="shared" si="4"/>
        <v>-0.27693805347745615</v>
      </c>
      <c r="P17" s="72">
        <f t="shared" si="5"/>
        <v>0.5285206330701668</v>
      </c>
      <c r="X17" s="87" t="s">
        <v>32</v>
      </c>
      <c r="Y17" s="88" t="e">
        <f>RSQ(V6:V13,T6:T13)</f>
        <v>#DIV/0!</v>
      </c>
      <c r="AA17" s="117"/>
      <c r="AB17" s="60"/>
      <c r="AC17" s="118" t="e">
        <f t="shared" si="10"/>
        <v>#DIV/0!</v>
      </c>
      <c r="AD17" s="72" t="e">
        <f t="shared" si="11"/>
        <v>#DIV/0!</v>
      </c>
    </row>
    <row r="18" spans="7:30" ht="13.5" thickBot="1">
      <c r="G18" s="87" t="s">
        <v>32</v>
      </c>
      <c r="H18" s="88">
        <f>RSQ(E8:E14,C8:C14)</f>
        <v>0.9989835848400226</v>
      </c>
      <c r="L18" s="25"/>
      <c r="M18" s="81"/>
      <c r="N18" s="60"/>
      <c r="O18" s="27">
        <f t="shared" si="4"/>
        <v>-0.27693805347745615</v>
      </c>
      <c r="P18" s="72">
        <f t="shared" si="5"/>
        <v>0.5285206330701668</v>
      </c>
      <c r="AA18" s="117"/>
      <c r="AB18" s="60"/>
      <c r="AC18" s="118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0"/>
      <c r="AC19" s="118" t="e">
        <f t="shared" si="10"/>
        <v>#DIV/0!</v>
      </c>
      <c r="AD19" s="72" t="e">
        <f t="shared" si="11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4"/>
      <c r="K24" s="65" t="e">
        <f aca="true" t="shared" si="13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0"/>
      <c r="K25" s="65" t="e">
        <f t="shared" si="13"/>
        <v>#NUM!</v>
      </c>
      <c r="L25" s="25"/>
      <c r="M25" s="48" t="s">
        <v>43</v>
      </c>
      <c r="N25" s="49"/>
      <c r="O25" s="25"/>
    </row>
    <row r="26" spans="10:15" ht="12.75">
      <c r="J26" s="60"/>
      <c r="K26" s="65" t="e">
        <f t="shared" si="13"/>
        <v>#NUM!</v>
      </c>
      <c r="L26" s="25"/>
      <c r="M26" s="76" t="s">
        <v>48</v>
      </c>
      <c r="N26" s="49"/>
      <c r="O26" s="25"/>
    </row>
    <row r="27" spans="10:15" ht="12.75">
      <c r="J27" s="60"/>
      <c r="K27" s="65" t="e">
        <f t="shared" si="13"/>
        <v>#NUM!</v>
      </c>
      <c r="L27" s="25"/>
      <c r="M27" s="50" t="s">
        <v>49</v>
      </c>
      <c r="N27" s="51"/>
      <c r="O27" s="25"/>
    </row>
    <row r="28" spans="10:15" ht="12.75">
      <c r="J28" s="60"/>
      <c r="K28" s="65" t="e">
        <f t="shared" si="13"/>
        <v>#NUM!</v>
      </c>
      <c r="L28" s="25"/>
      <c r="O28" s="25"/>
    </row>
    <row r="29" spans="10:15" ht="12.75">
      <c r="J29" s="60"/>
      <c r="K29" s="65" t="e">
        <f t="shared" si="13"/>
        <v>#NUM!</v>
      </c>
      <c r="L29" s="25"/>
      <c r="O29" s="25"/>
    </row>
    <row r="30" spans="10:15" ht="12.75">
      <c r="J30" s="60"/>
      <c r="K30" s="65" t="e">
        <f t="shared" si="13"/>
        <v>#NUM!</v>
      </c>
      <c r="L30" s="25"/>
      <c r="O30" s="25"/>
    </row>
    <row r="31" spans="10:15" ht="12.75">
      <c r="J31" s="60"/>
      <c r="K31" s="65" t="e">
        <f t="shared" si="13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57" t="s">
        <v>57</v>
      </c>
      <c r="N35" s="185"/>
      <c r="O35" s="185"/>
      <c r="P35" s="193"/>
    </row>
    <row r="36" spans="10:16" ht="15">
      <c r="J36" s="56" t="s">
        <v>39</v>
      </c>
      <c r="K36" s="57"/>
      <c r="L36" s="25"/>
      <c r="M36" s="187" t="s">
        <v>76</v>
      </c>
      <c r="N36" s="188"/>
      <c r="O36" s="188"/>
      <c r="P36" s="194"/>
    </row>
    <row r="37" spans="10:16" ht="15.75" thickBot="1">
      <c r="J37" s="56" t="s">
        <v>27</v>
      </c>
      <c r="K37" s="57"/>
      <c r="L37" s="25"/>
      <c r="M37" s="187" t="s">
        <v>59</v>
      </c>
      <c r="N37" s="195"/>
      <c r="O37" s="195"/>
      <c r="P37" s="194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52</v>
      </c>
      <c r="P38" s="104" t="s">
        <v>78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0.5285206330701668</v>
      </c>
      <c r="P39" s="122">
        <f>O39/N39</f>
        <v>0.5285206330701668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0.5285206330701668</v>
      </c>
      <c r="P40" s="122">
        <f>O40/N40</f>
        <v>0.5285206330701668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0.5285206330701668</v>
      </c>
      <c r="P41" s="122">
        <f>O41/N41</f>
        <v>0.5285206330701668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0.5285206330701668</v>
      </c>
      <c r="P42" s="122">
        <f>O42/N42</f>
        <v>0.5285206330701668</v>
      </c>
    </row>
    <row r="43" spans="10:16" ht="12.75"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0.5285206330701668</v>
      </c>
      <c r="P43" s="122">
        <f>O43/N43</f>
        <v>0.5285206330701668</v>
      </c>
    </row>
    <row r="44" spans="10:12" ht="13.5" thickBot="1">
      <c r="J44" s="60"/>
      <c r="K44" s="65" t="e">
        <f t="shared" si="14"/>
        <v>#NUM!</v>
      </c>
      <c r="L44" s="25"/>
    </row>
    <row r="45" spans="10:15" ht="13.5" thickBot="1">
      <c r="J45" s="60"/>
      <c r="K45" s="65" t="e">
        <f t="shared" si="14"/>
        <v>#NUM!</v>
      </c>
      <c r="L45" s="25"/>
      <c r="M45" s="169" t="s">
        <v>84</v>
      </c>
      <c r="N45" s="170"/>
      <c r="O45" s="178"/>
    </row>
    <row r="46" spans="1:15" ht="15">
      <c r="A46" s="129"/>
      <c r="J46" s="60"/>
      <c r="K46" s="65" t="e">
        <f t="shared" si="14"/>
        <v>#NUM!</v>
      </c>
      <c r="M46" s="157" t="s">
        <v>77</v>
      </c>
      <c r="N46" s="185"/>
      <c r="O46" s="186"/>
    </row>
    <row r="47" spans="1:15" ht="15">
      <c r="A47" s="128" t="s">
        <v>80</v>
      </c>
      <c r="B47" s="5"/>
      <c r="C47" s="5"/>
      <c r="D47" s="5"/>
      <c r="E47" s="11" t="s">
        <v>3</v>
      </c>
      <c r="F47" s="14"/>
      <c r="G47" s="11" t="s">
        <v>7</v>
      </c>
      <c r="H47" s="13"/>
      <c r="J47" s="25"/>
      <c r="K47" s="25"/>
      <c r="M47" s="187" t="s">
        <v>81</v>
      </c>
      <c r="N47" s="188"/>
      <c r="O47" s="189"/>
    </row>
    <row r="48" spans="1:15" ht="15.75" thickBot="1">
      <c r="A48" s="127" t="s">
        <v>5</v>
      </c>
      <c r="B48" s="14"/>
      <c r="C48" s="14"/>
      <c r="D48" s="14"/>
      <c r="E48" s="126"/>
      <c r="F48" s="14"/>
      <c r="G48" s="126"/>
      <c r="H48" s="13"/>
      <c r="I48" s="23"/>
      <c r="J48" s="25"/>
      <c r="K48" s="25"/>
      <c r="M48" s="190"/>
      <c r="N48" s="191"/>
      <c r="O48" s="192"/>
    </row>
    <row r="49" spans="1:15" ht="15" thickBot="1">
      <c r="A49" s="42"/>
      <c r="B49" s="16"/>
      <c r="C49" s="23"/>
      <c r="D49" s="16"/>
      <c r="E49" s="16"/>
      <c r="F49" s="23"/>
      <c r="G49" s="23"/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79</v>
      </c>
    </row>
    <row r="50" spans="1:15" ht="15">
      <c r="A50" s="125" t="s">
        <v>8</v>
      </c>
      <c r="B50" s="15"/>
      <c r="C50" s="15"/>
      <c r="D50" s="126" t="s">
        <v>6</v>
      </c>
      <c r="E50" s="14"/>
      <c r="F50" s="14"/>
      <c r="G50" s="126" t="s">
        <v>4</v>
      </c>
      <c r="H50" s="13"/>
      <c r="I50" s="23"/>
      <c r="J50" s="54" t="s">
        <v>82</v>
      </c>
      <c r="K50" s="66"/>
      <c r="M50" s="114"/>
      <c r="N50" s="106">
        <f aca="true" t="shared" si="15" ref="N50:N57">10^(4*(M50/256))</f>
        <v>1</v>
      </c>
      <c r="O50" s="113">
        <f>P39*N50</f>
        <v>0.5285206330701668</v>
      </c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14"/>
      <c r="N51" s="106">
        <f t="shared" si="15"/>
        <v>1</v>
      </c>
      <c r="O51" s="113">
        <f>P39*N51</f>
        <v>0.5285206330701668</v>
      </c>
    </row>
    <row r="52" spans="1:15" ht="15">
      <c r="A52" s="136"/>
      <c r="B52" s="5"/>
      <c r="C52" s="5"/>
      <c r="D52" s="5"/>
      <c r="E52" s="5"/>
      <c r="F52" s="5"/>
      <c r="G52" s="5"/>
      <c r="H52" s="137"/>
      <c r="I52" s="23"/>
      <c r="J52" s="56" t="s">
        <v>27</v>
      </c>
      <c r="K52" s="57"/>
      <c r="M52" s="114"/>
      <c r="N52" s="106">
        <f t="shared" si="15"/>
        <v>1</v>
      </c>
      <c r="O52" s="113">
        <f>P39*N52</f>
        <v>0.5285206330701668</v>
      </c>
    </row>
    <row r="53" spans="1:15" ht="15" thickBot="1">
      <c r="A53" s="133"/>
      <c r="B53" s="134"/>
      <c r="C53" s="134"/>
      <c r="D53" s="134"/>
      <c r="E53" s="134"/>
      <c r="F53" s="134"/>
      <c r="G53" s="134"/>
      <c r="H53" s="135"/>
      <c r="I53" s="23"/>
      <c r="J53" s="58" t="s">
        <v>83</v>
      </c>
      <c r="K53" s="59" t="s">
        <v>21</v>
      </c>
      <c r="L53" s="25"/>
      <c r="M53" s="114"/>
      <c r="N53" s="106">
        <f t="shared" si="15"/>
        <v>1</v>
      </c>
      <c r="O53" s="113">
        <f>P39*N53</f>
        <v>0.5285206330701668</v>
      </c>
    </row>
    <row r="54" spans="10:15" ht="12.75">
      <c r="J54" s="64"/>
      <c r="K54" s="65" t="e">
        <f>LOG10(J54)*(256/LOG10(262144))</f>
        <v>#NUM!</v>
      </c>
      <c r="L54" s="25"/>
      <c r="M54" s="114"/>
      <c r="N54" s="106">
        <f t="shared" si="15"/>
        <v>1</v>
      </c>
      <c r="O54" s="113">
        <f>P39*N54</f>
        <v>0.5285206330701668</v>
      </c>
    </row>
    <row r="55" spans="10:15" ht="12.75">
      <c r="J55" s="60"/>
      <c r="K55" s="65" t="e">
        <f aca="true" t="shared" si="16" ref="K55:K61">LOG10(J55)*(256/LOG10(262144))</f>
        <v>#NUM!</v>
      </c>
      <c r="L55" s="25"/>
      <c r="M55" s="111"/>
      <c r="N55" s="106">
        <f t="shared" si="15"/>
        <v>1</v>
      </c>
      <c r="O55" s="112">
        <f>P39*N55</f>
        <v>0.5285206330701668</v>
      </c>
    </row>
    <row r="56" spans="10:15" ht="12.75">
      <c r="J56" s="60"/>
      <c r="K56" s="65" t="e">
        <f t="shared" si="16"/>
        <v>#NUM!</v>
      </c>
      <c r="L56" s="25"/>
      <c r="M56" s="114"/>
      <c r="N56" s="106">
        <f t="shared" si="15"/>
        <v>1</v>
      </c>
      <c r="O56" s="113">
        <f>P41*N56</f>
        <v>0.5285206330701668</v>
      </c>
    </row>
    <row r="57" spans="10:15" ht="12.75">
      <c r="J57" s="60"/>
      <c r="K57" s="65" t="e">
        <f t="shared" si="16"/>
        <v>#NUM!</v>
      </c>
      <c r="L57" s="25"/>
      <c r="M57" s="111"/>
      <c r="N57" s="106">
        <f t="shared" si="15"/>
        <v>1</v>
      </c>
      <c r="O57" s="112">
        <f>P41*N57</f>
        <v>0.5285206330701668</v>
      </c>
    </row>
    <row r="58" spans="10:15" ht="12.75">
      <c r="J58" s="60"/>
      <c r="K58" s="65" t="e">
        <f t="shared" si="16"/>
        <v>#NUM!</v>
      </c>
      <c r="L58" s="25"/>
      <c r="M58" s="25"/>
      <c r="N58" s="25"/>
      <c r="O58" s="25"/>
    </row>
    <row r="59" spans="10:15" ht="12.75">
      <c r="J59" s="60"/>
      <c r="K59" s="65" t="e">
        <f t="shared" si="16"/>
        <v>#NUM!</v>
      </c>
      <c r="L59" s="25"/>
      <c r="M59" s="25"/>
      <c r="N59" s="25"/>
      <c r="O59" s="25"/>
    </row>
    <row r="60" spans="10:15" ht="12.75">
      <c r="J60" s="60"/>
      <c r="K60" s="65" t="e">
        <f t="shared" si="16"/>
        <v>#NUM!</v>
      </c>
      <c r="L60" s="25"/>
      <c r="M60" s="25"/>
      <c r="N60" s="25"/>
      <c r="O60" s="25"/>
    </row>
    <row r="61" spans="10:15" ht="12.75">
      <c r="J61" s="60"/>
      <c r="K61" s="65" t="e">
        <f t="shared" si="16"/>
        <v>#NUM!</v>
      </c>
      <c r="L61" s="25"/>
      <c r="M61" s="25"/>
      <c r="N61" s="25"/>
      <c r="O61" s="25"/>
    </row>
    <row r="62" spans="10:15" ht="12.75">
      <c r="J62" s="25"/>
      <c r="K62" s="25"/>
      <c r="L62" s="25"/>
      <c r="M62" s="25"/>
      <c r="N62" s="25"/>
      <c r="O62" s="25"/>
    </row>
    <row r="63" spans="10:15" ht="12.75">
      <c r="J63" s="25"/>
      <c r="K63" s="25"/>
      <c r="L63" s="25"/>
      <c r="M63" s="25"/>
      <c r="N63" s="25"/>
      <c r="O63" s="25"/>
    </row>
    <row r="64" spans="10:15" ht="12.75">
      <c r="J64" s="25"/>
      <c r="K64" s="25"/>
      <c r="L64" s="25"/>
      <c r="M64" s="25"/>
      <c r="N64" s="25"/>
      <c r="O64" s="25"/>
    </row>
    <row r="65" spans="10:15" ht="12.75">
      <c r="J65" s="25"/>
      <c r="K65" s="25"/>
      <c r="L65" s="25"/>
      <c r="M65" s="25"/>
      <c r="N65" s="25"/>
      <c r="O65" s="25"/>
    </row>
    <row r="66" spans="10:15" ht="12.75">
      <c r="J66" s="25"/>
      <c r="K66" s="25"/>
      <c r="L66" s="25"/>
      <c r="M66" s="25"/>
      <c r="N66" s="25"/>
      <c r="O66" s="25"/>
    </row>
    <row r="67" spans="10:15" ht="12.75">
      <c r="J67" s="25"/>
      <c r="K67" s="25"/>
      <c r="L67" s="25"/>
      <c r="M67" s="25"/>
      <c r="N67" s="25"/>
      <c r="O67" s="25"/>
    </row>
    <row r="68" spans="10:15" ht="12.75">
      <c r="J68" s="25"/>
      <c r="K68" s="25"/>
      <c r="L68" s="25"/>
      <c r="M68" s="25"/>
      <c r="N68" s="25"/>
      <c r="O68" s="25"/>
    </row>
    <row r="69" spans="10:15" ht="12.75">
      <c r="J69" s="25"/>
      <c r="K69" s="25"/>
      <c r="L69" s="25"/>
      <c r="M69" s="25"/>
      <c r="N69" s="25"/>
      <c r="O69" s="25"/>
    </row>
    <row r="70" spans="10:15" ht="12.75">
      <c r="J70" s="25"/>
      <c r="K70" s="25"/>
      <c r="L70" s="25"/>
      <c r="M70" s="25"/>
      <c r="N70" s="25"/>
      <c r="O70" s="25"/>
    </row>
    <row r="71" spans="10:15" ht="12.75">
      <c r="J71" s="25"/>
      <c r="K71" s="25"/>
      <c r="L71" s="25"/>
      <c r="M71" s="25"/>
      <c r="N71" s="25"/>
      <c r="O71" s="25"/>
    </row>
    <row r="72" spans="10:15" ht="12.75">
      <c r="J72" s="25"/>
      <c r="K72" s="25"/>
      <c r="L72" s="25"/>
      <c r="M72" s="25"/>
      <c r="N72" s="25"/>
      <c r="O72" s="25"/>
    </row>
    <row r="73" spans="10:15" ht="12.75">
      <c r="J73" s="25"/>
      <c r="K73" s="25"/>
      <c r="L73" s="25"/>
      <c r="M73" s="25"/>
      <c r="N73" s="25"/>
      <c r="O73" s="25"/>
    </row>
    <row r="74" spans="10:15" ht="12.75">
      <c r="J74" s="25"/>
      <c r="K74" s="25"/>
      <c r="L74" s="25"/>
      <c r="M74" s="25"/>
      <c r="N74" s="25"/>
      <c r="O74" s="25"/>
    </row>
    <row r="75" spans="10:15" ht="12.75">
      <c r="J75" s="25"/>
      <c r="K75" s="25"/>
      <c r="L75" s="25"/>
      <c r="O75" s="25"/>
    </row>
    <row r="76" spans="10:15" ht="12.75">
      <c r="J76" s="25"/>
      <c r="K76" s="25"/>
      <c r="L76" s="25"/>
      <c r="O76" s="25"/>
    </row>
    <row r="77" spans="10:12" ht="12.75">
      <c r="J77" s="25"/>
      <c r="K77" s="25"/>
      <c r="L77" s="25"/>
    </row>
    <row r="78" spans="10:12" ht="12.75">
      <c r="J78" s="25"/>
      <c r="K78" s="25"/>
      <c r="L78" s="25"/>
    </row>
    <row r="79" spans="10:11" ht="12.75">
      <c r="J79" s="25"/>
      <c r="K79" s="25"/>
    </row>
    <row r="80" spans="10:11" ht="12.75">
      <c r="J80" s="25"/>
      <c r="K80" s="25"/>
    </row>
    <row r="81" spans="10:11" ht="12.75">
      <c r="J81" s="25"/>
      <c r="K81" s="25"/>
    </row>
    <row r="82" spans="10:11" ht="12.75">
      <c r="J82" s="25"/>
      <c r="K82" s="25"/>
    </row>
    <row r="83" spans="10:11" ht="12.75">
      <c r="J83" s="25"/>
      <c r="K83" s="25"/>
    </row>
    <row r="84" spans="10:11" ht="12.75">
      <c r="J84" s="25"/>
      <c r="K84" s="25"/>
    </row>
    <row r="85" spans="10:11" ht="12.75">
      <c r="J85" s="25"/>
      <c r="K85" s="25"/>
    </row>
    <row r="86" spans="10:11" ht="12.75">
      <c r="J86" s="25"/>
      <c r="K86" s="25"/>
    </row>
  </sheetData>
  <sheetProtection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5:F15"/>
    <mergeCell ref="M4:P4"/>
    <mergeCell ref="M5:P5"/>
    <mergeCell ref="M34:P34"/>
    <mergeCell ref="AA5:AD5"/>
    <mergeCell ref="AA6:AD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86"/>
  <sheetViews>
    <sheetView zoomScalePageLayoutView="0" workbookViewId="0" topLeftCell="A1">
      <selection activeCell="D8" sqref="D8:D14"/>
    </sheetView>
  </sheetViews>
  <sheetFormatPr defaultColWidth="9.140625" defaultRowHeight="12.75"/>
  <cols>
    <col min="1" max="1" width="9.00390625" style="0" customWidth="1"/>
    <col min="2" max="2" width="8.140625" style="0" customWidth="1"/>
    <col min="3" max="3" width="8.7109375" style="0" customWidth="1"/>
    <col min="4" max="4" width="13.7109375" style="0" customWidth="1"/>
    <col min="5" max="5" width="11.421875" style="0" customWidth="1"/>
    <col min="6" max="6" width="8.421875" style="0" customWidth="1"/>
    <col min="7" max="7" width="10.28125" style="0" customWidth="1"/>
    <col min="8" max="8" width="13.7109375" style="0" customWidth="1"/>
    <col min="9" max="9" width="1.71093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7109375" style="0" customWidth="1"/>
    <col min="26" max="26" width="8.8515625" style="0" customWidth="1"/>
    <col min="27" max="30" width="12.7109375" style="0" customWidth="1"/>
  </cols>
  <sheetData>
    <row r="1" spans="2:15" ht="16.5" thickBot="1">
      <c r="B1" s="79" t="s">
        <v>29</v>
      </c>
      <c r="C1" s="32"/>
      <c r="D1" s="32"/>
      <c r="E1" s="32"/>
      <c r="F1" s="32"/>
      <c r="G1" s="33"/>
      <c r="J1" s="25"/>
      <c r="K1" s="25"/>
      <c r="L1" s="25"/>
      <c r="M1" s="25"/>
      <c r="N1" s="25"/>
      <c r="O1" s="25"/>
    </row>
    <row r="2" spans="10:15" ht="20.25" customHeight="1">
      <c r="J2" s="25"/>
      <c r="K2" s="25"/>
      <c r="L2" s="25"/>
      <c r="M2" s="25"/>
      <c r="N2" s="25"/>
      <c r="O2" s="25"/>
    </row>
    <row r="3" spans="2:18" ht="27" customHeight="1" thickBot="1">
      <c r="B3" s="73" t="s">
        <v>9</v>
      </c>
      <c r="C3" s="10"/>
      <c r="D3" s="10"/>
      <c r="E3" s="10"/>
      <c r="F3" s="10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81" t="s">
        <v>35</v>
      </c>
      <c r="N4" s="158"/>
      <c r="O4" s="158"/>
      <c r="P4" s="159"/>
    </row>
    <row r="5" spans="2:30" ht="15.75" thickBot="1">
      <c r="B5" s="12"/>
      <c r="E5" s="12"/>
      <c r="J5" s="54" t="s">
        <v>38</v>
      </c>
      <c r="K5" s="55"/>
      <c r="L5" s="25"/>
      <c r="M5" s="182" t="s">
        <v>70</v>
      </c>
      <c r="N5" s="161"/>
      <c r="O5" s="161"/>
      <c r="P5" s="162"/>
      <c r="S5" s="2" t="s">
        <v>12</v>
      </c>
      <c r="T5" s="18" t="s">
        <v>11</v>
      </c>
      <c r="U5" s="3" t="s">
        <v>25</v>
      </c>
      <c r="V5" s="3" t="s">
        <v>26</v>
      </c>
      <c r="W5" s="3" t="s">
        <v>13</v>
      </c>
      <c r="X5" s="7" t="s">
        <v>10</v>
      </c>
      <c r="Y5" s="4" t="s">
        <v>75</v>
      </c>
      <c r="AA5" s="157" t="s">
        <v>34</v>
      </c>
      <c r="AB5" s="158"/>
      <c r="AC5" s="158"/>
      <c r="AD5" s="159"/>
    </row>
    <row r="6" spans="2:30" ht="15.75" thickBot="1">
      <c r="B6" s="2" t="s">
        <v>12</v>
      </c>
      <c r="C6" s="18" t="s">
        <v>11</v>
      </c>
      <c r="D6" s="3" t="s">
        <v>25</v>
      </c>
      <c r="E6" s="3" t="s">
        <v>26</v>
      </c>
      <c r="F6" s="3" t="s">
        <v>13</v>
      </c>
      <c r="G6" s="7" t="s">
        <v>10</v>
      </c>
      <c r="H6" s="4" t="s">
        <v>75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52</v>
      </c>
      <c r="S6" s="19">
        <v>1</v>
      </c>
      <c r="T6" s="82">
        <f>M50</f>
        <v>0</v>
      </c>
      <c r="U6" s="115">
        <f>O50</f>
        <v>0.6694338768811873</v>
      </c>
      <c r="V6" s="20">
        <f aca="true" t="shared" si="0" ref="V6:V13">LOG10(U6)</f>
        <v>-0.1742923138331993</v>
      </c>
      <c r="W6" s="20" t="e">
        <f aca="true" t="shared" si="1" ref="W6:W13">Y$15*T6+Y$16</f>
        <v>#DIV/0!</v>
      </c>
      <c r="X6" s="21" t="e">
        <f aca="true" t="shared" si="2" ref="X6:X13">((ABS(W6-V6))/W6)*10</f>
        <v>#DIV/0!</v>
      </c>
      <c r="Y6" s="22" t="e">
        <f aca="true" t="shared" si="3" ref="Y6:Y13">10^W6</f>
        <v>#DIV/0!</v>
      </c>
      <c r="AA6" s="160" t="s">
        <v>65</v>
      </c>
      <c r="AB6" s="183"/>
      <c r="AC6" s="183"/>
      <c r="AD6" s="184"/>
    </row>
    <row r="7" spans="2:30" ht="15">
      <c r="B7" s="19">
        <v>1</v>
      </c>
      <c r="C7" s="124">
        <v>28.444444444444446</v>
      </c>
      <c r="D7" s="115"/>
      <c r="E7" s="20"/>
      <c r="F7" s="20">
        <f>H$16*C7+H$17</f>
        <v>0.46491603179240193</v>
      </c>
      <c r="G7" s="21"/>
      <c r="H7" s="22">
        <f>10^F7</f>
        <v>2.9168630016845114</v>
      </c>
      <c r="J7" s="56" t="s">
        <v>27</v>
      </c>
      <c r="K7" s="57"/>
      <c r="L7" s="25"/>
      <c r="M7" s="138"/>
      <c r="N7" s="124"/>
      <c r="O7" s="27">
        <f aca="true" t="shared" si="4" ref="O7:O18">H$16*N7+H$17</f>
        <v>-0.17429231383319932</v>
      </c>
      <c r="P7" s="72">
        <f aca="true" t="shared" si="5" ref="P7:P18">10^O7</f>
        <v>0.6694338768811873</v>
      </c>
      <c r="S7" s="19">
        <v>2</v>
      </c>
      <c r="T7" s="82">
        <f>M51</f>
        <v>0</v>
      </c>
      <c r="U7" s="115">
        <f>O51</f>
        <v>0.6694338768811873</v>
      </c>
      <c r="V7" s="20">
        <f t="shared" si="0"/>
        <v>-0.1742923138331993</v>
      </c>
      <c r="W7" s="20" t="e">
        <f t="shared" si="1"/>
        <v>#DIV/0!</v>
      </c>
      <c r="X7" s="21" t="e">
        <f t="shared" si="2"/>
        <v>#DIV/0!</v>
      </c>
      <c r="Y7" s="22" t="e">
        <f t="shared" si="3"/>
        <v>#DIV/0!</v>
      </c>
      <c r="AA7" s="26" t="s">
        <v>55</v>
      </c>
      <c r="AB7" s="116" t="s">
        <v>22</v>
      </c>
      <c r="AC7" s="116" t="s">
        <v>23</v>
      </c>
      <c r="AD7" s="26" t="s">
        <v>52</v>
      </c>
    </row>
    <row r="8" spans="2:30" ht="13.5" thickBot="1">
      <c r="B8" s="19">
        <v>2</v>
      </c>
      <c r="C8" s="124">
        <v>108.50640526335444</v>
      </c>
      <c r="D8" s="115">
        <v>183.68847043494964</v>
      </c>
      <c r="E8" s="20">
        <f aca="true" t="shared" si="6" ref="E8:E14">LOG10(D8)</f>
        <v>2.2640818978212085</v>
      </c>
      <c r="F8" s="20">
        <f aca="true" t="shared" si="7" ref="F8:F14">H$16*C8+H$17</f>
        <v>2.2640818978212085</v>
      </c>
      <c r="G8" s="21">
        <f aca="true" t="shared" si="8" ref="G8:G14">((ABS(F8-E8))/F8)</f>
        <v>0</v>
      </c>
      <c r="H8" s="22">
        <f aca="true" t="shared" si="9" ref="H8:H14">10^F8</f>
        <v>183.6884704349498</v>
      </c>
      <c r="J8" s="58" t="s">
        <v>20</v>
      </c>
      <c r="K8" s="59" t="s">
        <v>21</v>
      </c>
      <c r="L8" s="25"/>
      <c r="M8" s="138"/>
      <c r="N8" s="124"/>
      <c r="O8" s="27">
        <f t="shared" si="4"/>
        <v>-0.17429231383319932</v>
      </c>
      <c r="P8" s="72">
        <f t="shared" si="5"/>
        <v>0.6694338768811873</v>
      </c>
      <c r="S8" s="19">
        <v>3</v>
      </c>
      <c r="T8" s="82">
        <f>M52</f>
        <v>0</v>
      </c>
      <c r="U8" s="115">
        <f>O52</f>
        <v>0.6694338768811873</v>
      </c>
      <c r="V8" s="20">
        <f t="shared" si="0"/>
        <v>-0.1742923138331993</v>
      </c>
      <c r="W8" s="20" t="e">
        <f t="shared" si="1"/>
        <v>#DIV/0!</v>
      </c>
      <c r="X8" s="21" t="e">
        <f t="shared" si="2"/>
        <v>#DIV/0!</v>
      </c>
      <c r="Y8" s="22" t="e">
        <f t="shared" si="3"/>
        <v>#DIV/0!</v>
      </c>
      <c r="AA8" s="117"/>
      <c r="AB8" s="60">
        <v>200</v>
      </c>
      <c r="AC8" s="118" t="e">
        <f aca="true" t="shared" si="10" ref="AC8:AC19">Y$15*AB8+Y$16</f>
        <v>#DIV/0!</v>
      </c>
      <c r="AD8" s="72" t="e">
        <f aca="true" t="shared" si="11" ref="AD8:AD19">10^AC8</f>
        <v>#DIV/0!</v>
      </c>
    </row>
    <row r="9" spans="2:30" ht="12.75">
      <c r="B9" s="19">
        <v>3</v>
      </c>
      <c r="C9" s="124">
        <v>131.42458783519228</v>
      </c>
      <c r="D9" s="115">
        <v>601.3165485415813</v>
      </c>
      <c r="E9" s="20">
        <f t="shared" si="6"/>
        <v>2.7791031560181203</v>
      </c>
      <c r="F9" s="20">
        <f t="shared" si="7"/>
        <v>2.7791031560181207</v>
      </c>
      <c r="G9" s="21">
        <f t="shared" si="8"/>
        <v>1.597958711566326E-16</v>
      </c>
      <c r="H9" s="22">
        <f t="shared" si="9"/>
        <v>601.3165485415817</v>
      </c>
      <c r="J9" s="60"/>
      <c r="K9" s="61">
        <f aca="true" t="shared" si="12" ref="K9:K16">J9/4</f>
        <v>0</v>
      </c>
      <c r="L9" s="25"/>
      <c r="M9" s="138"/>
      <c r="N9" s="124"/>
      <c r="O9" s="27">
        <f t="shared" si="4"/>
        <v>-0.17429231383319932</v>
      </c>
      <c r="P9" s="72">
        <f t="shared" si="5"/>
        <v>0.6694338768811873</v>
      </c>
      <c r="S9" s="19">
        <v>4</v>
      </c>
      <c r="T9" s="82">
        <f>M53</f>
        <v>0</v>
      </c>
      <c r="U9" s="115">
        <f>O53</f>
        <v>0.6694338768811873</v>
      </c>
      <c r="V9" s="20">
        <f t="shared" si="0"/>
        <v>-0.1742923138331993</v>
      </c>
      <c r="W9" s="20" t="e">
        <f t="shared" si="1"/>
        <v>#DIV/0!</v>
      </c>
      <c r="X9" s="21" t="e">
        <f t="shared" si="2"/>
        <v>#DIV/0!</v>
      </c>
      <c r="Y9" s="22" t="e">
        <f t="shared" si="3"/>
        <v>#DIV/0!</v>
      </c>
      <c r="AA9" s="117"/>
      <c r="AB9" s="60">
        <v>125</v>
      </c>
      <c r="AC9" s="118" t="e">
        <f t="shared" si="10"/>
        <v>#DIV/0!</v>
      </c>
      <c r="AD9" s="72" t="e">
        <f t="shared" si="11"/>
        <v>#DIV/0!</v>
      </c>
    </row>
    <row r="10" spans="2:30" ht="12.75">
      <c r="B10" s="19">
        <v>4</v>
      </c>
      <c r="C10" s="124">
        <v>155.2055372263817</v>
      </c>
      <c r="D10" s="115">
        <v>2058.3188696914362</v>
      </c>
      <c r="E10" s="20">
        <f t="shared" si="6"/>
        <v>3.313512655470211</v>
      </c>
      <c r="F10" s="20">
        <f t="shared" si="7"/>
        <v>3.313512655470211</v>
      </c>
      <c r="G10" s="21">
        <f t="shared" si="8"/>
        <v>0</v>
      </c>
      <c r="H10" s="22">
        <f t="shared" si="9"/>
        <v>2058.318869691438</v>
      </c>
      <c r="J10" s="60"/>
      <c r="K10" s="61">
        <f t="shared" si="12"/>
        <v>0</v>
      </c>
      <c r="L10" s="25"/>
      <c r="M10" s="81"/>
      <c r="N10" s="124"/>
      <c r="O10" s="27">
        <f t="shared" si="4"/>
        <v>-0.17429231383319932</v>
      </c>
      <c r="P10" s="72">
        <f t="shared" si="5"/>
        <v>0.6694338768811873</v>
      </c>
      <c r="S10" s="19">
        <v>5</v>
      </c>
      <c r="T10" s="82">
        <f>M52</f>
        <v>0</v>
      </c>
      <c r="U10" s="115">
        <f>O52</f>
        <v>0.6694338768811873</v>
      </c>
      <c r="V10" s="20">
        <f t="shared" si="0"/>
        <v>-0.1742923138331993</v>
      </c>
      <c r="W10" s="20" t="e">
        <f t="shared" si="1"/>
        <v>#DIV/0!</v>
      </c>
      <c r="X10" s="21" t="e">
        <f>((ABS(W10-V10))/W10)*10</f>
        <v>#DIV/0!</v>
      </c>
      <c r="Y10" s="22" t="e">
        <f>10^W10</f>
        <v>#DIV/0!</v>
      </c>
      <c r="AA10" s="117"/>
      <c r="AB10" s="60"/>
      <c r="AC10" s="118" t="e">
        <f t="shared" si="10"/>
        <v>#DIV/0!</v>
      </c>
      <c r="AD10" s="72" t="e">
        <f t="shared" si="11"/>
        <v>#DIV/0!</v>
      </c>
    </row>
    <row r="11" spans="2:30" ht="12.75">
      <c r="B11" s="19">
        <v>5</v>
      </c>
      <c r="C11" s="124">
        <v>178.4550052252843</v>
      </c>
      <c r="D11" s="115">
        <v>6854.544742114117</v>
      </c>
      <c r="E11" s="20">
        <f t="shared" si="6"/>
        <v>3.8359786155728863</v>
      </c>
      <c r="F11" s="20">
        <f t="shared" si="7"/>
        <v>3.835978615572887</v>
      </c>
      <c r="G11" s="21">
        <f t="shared" si="8"/>
        <v>2.315389392668654E-16</v>
      </c>
      <c r="H11" s="22">
        <f t="shared" si="9"/>
        <v>6854.544742114142</v>
      </c>
      <c r="J11" s="60"/>
      <c r="K11" s="61">
        <f t="shared" si="12"/>
        <v>0</v>
      </c>
      <c r="L11" s="25"/>
      <c r="M11" s="81"/>
      <c r="N11" s="124"/>
      <c r="O11" s="27">
        <f t="shared" si="4"/>
        <v>-0.17429231383319932</v>
      </c>
      <c r="P11" s="72">
        <f t="shared" si="5"/>
        <v>0.6694338768811873</v>
      </c>
      <c r="S11" s="19">
        <v>6</v>
      </c>
      <c r="T11" s="82">
        <f>M53</f>
        <v>0</v>
      </c>
      <c r="U11" s="115">
        <f>O53</f>
        <v>0.6694338768811873</v>
      </c>
      <c r="V11" s="130">
        <f t="shared" si="0"/>
        <v>-0.1742923138331993</v>
      </c>
      <c r="W11" s="131" t="e">
        <f t="shared" si="1"/>
        <v>#DIV/0!</v>
      </c>
      <c r="X11" s="132" t="e">
        <f>((ABS(W11-V11))/W11)*10</f>
        <v>#DIV/0!</v>
      </c>
      <c r="Y11" s="22" t="e">
        <f>10^W11</f>
        <v>#DIV/0!</v>
      </c>
      <c r="AA11" s="117"/>
      <c r="AB11" s="60"/>
      <c r="AC11" s="118" t="e">
        <f t="shared" si="10"/>
        <v>#DIV/0!</v>
      </c>
      <c r="AD11" s="72" t="e">
        <f t="shared" si="11"/>
        <v>#DIV/0!</v>
      </c>
    </row>
    <row r="12" spans="2:30" ht="12.75">
      <c r="B12" s="19">
        <v>6</v>
      </c>
      <c r="C12" s="124">
        <v>200.8372853469719</v>
      </c>
      <c r="D12" s="115">
        <v>21825.13725825676</v>
      </c>
      <c r="E12" s="20">
        <f t="shared" si="6"/>
        <v>4.338956983663566</v>
      </c>
      <c r="F12" s="20">
        <f t="shared" si="7"/>
        <v>4.338956983663568</v>
      </c>
      <c r="G12" s="21">
        <f t="shared" si="8"/>
        <v>4.0939719985432906E-16</v>
      </c>
      <c r="H12" s="22">
        <f t="shared" si="9"/>
        <v>21825.137258256837</v>
      </c>
      <c r="J12" s="60"/>
      <c r="K12" s="61">
        <f t="shared" si="12"/>
        <v>0</v>
      </c>
      <c r="L12" s="25"/>
      <c r="M12" s="81"/>
      <c r="N12" s="124"/>
      <c r="O12" s="27">
        <f t="shared" si="4"/>
        <v>-0.17429231383319932</v>
      </c>
      <c r="P12" s="72">
        <f t="shared" si="5"/>
        <v>0.6694338768811873</v>
      </c>
      <c r="S12" s="19">
        <v>7</v>
      </c>
      <c r="T12" s="82">
        <f>M54</f>
        <v>0</v>
      </c>
      <c r="U12" s="115">
        <f>O54</f>
        <v>0.6694338768811873</v>
      </c>
      <c r="V12" s="20">
        <f t="shared" si="0"/>
        <v>-0.1742923138331993</v>
      </c>
      <c r="W12" s="20" t="e">
        <f t="shared" si="1"/>
        <v>#DIV/0!</v>
      </c>
      <c r="X12" s="21" t="e">
        <f t="shared" si="2"/>
        <v>#DIV/0!</v>
      </c>
      <c r="Y12" s="22" t="e">
        <f t="shared" si="3"/>
        <v>#DIV/0!</v>
      </c>
      <c r="AA12" s="117"/>
      <c r="AB12" s="60"/>
      <c r="AC12" s="118" t="e">
        <f t="shared" si="10"/>
        <v>#DIV/0!</v>
      </c>
      <c r="AD12" s="72" t="e">
        <f t="shared" si="11"/>
        <v>#DIV/0!</v>
      </c>
    </row>
    <row r="13" spans="2:30" ht="13.5" thickBot="1">
      <c r="B13" s="19">
        <v>7</v>
      </c>
      <c r="C13" s="124">
        <v>225.05158240213854</v>
      </c>
      <c r="D13" s="115">
        <v>76402.0030618031</v>
      </c>
      <c r="E13" s="20">
        <f t="shared" si="6"/>
        <v>4.8831047447966895</v>
      </c>
      <c r="F13" s="20">
        <f t="shared" si="7"/>
        <v>4.883104744796691</v>
      </c>
      <c r="G13" s="21">
        <f t="shared" si="8"/>
        <v>3.637761080781832E-16</v>
      </c>
      <c r="H13" s="22">
        <f t="shared" si="9"/>
        <v>76402.00306180338</v>
      </c>
      <c r="J13" s="60"/>
      <c r="K13" s="61">
        <f t="shared" si="12"/>
        <v>0</v>
      </c>
      <c r="L13" s="25"/>
      <c r="M13" s="81"/>
      <c r="N13" s="124"/>
      <c r="O13" s="27">
        <f t="shared" si="4"/>
        <v>-0.17429231383319932</v>
      </c>
      <c r="P13" s="72">
        <f t="shared" si="5"/>
        <v>0.6694338768811873</v>
      </c>
      <c r="S13" s="19">
        <v>8</v>
      </c>
      <c r="T13" s="82">
        <f>M55</f>
        <v>0</v>
      </c>
      <c r="U13" s="115">
        <f>O55</f>
        <v>0.6694338768811873</v>
      </c>
      <c r="V13" s="130">
        <f t="shared" si="0"/>
        <v>-0.1742923138331993</v>
      </c>
      <c r="W13" s="131" t="e">
        <f t="shared" si="1"/>
        <v>#DIV/0!</v>
      </c>
      <c r="X13" s="132" t="e">
        <f t="shared" si="2"/>
        <v>#DIV/0!</v>
      </c>
      <c r="Y13" s="22" t="e">
        <f t="shared" si="3"/>
        <v>#DIV/0!</v>
      </c>
      <c r="AA13" s="117"/>
      <c r="AB13" s="60"/>
      <c r="AC13" s="118" t="e">
        <f t="shared" si="10"/>
        <v>#DIV/0!</v>
      </c>
      <c r="AD13" s="72" t="e">
        <f t="shared" si="11"/>
        <v>#DIV/0!</v>
      </c>
    </row>
    <row r="14" spans="2:30" ht="13.5" thickBot="1">
      <c r="B14" s="19">
        <v>8</v>
      </c>
      <c r="C14" s="124">
        <v>241.59664372725388</v>
      </c>
      <c r="D14" s="155">
        <v>179849.0504020587</v>
      </c>
      <c r="E14" s="20">
        <f t="shared" si="6"/>
        <v>5.2549081490979015</v>
      </c>
      <c r="F14" s="20">
        <f t="shared" si="7"/>
        <v>5.254908149097901</v>
      </c>
      <c r="G14" s="21">
        <f t="shared" si="8"/>
        <v>1.6901882858839255E-16</v>
      </c>
      <c r="H14" s="22">
        <f t="shared" si="9"/>
        <v>179849.0504020587</v>
      </c>
      <c r="I14" s="34"/>
      <c r="J14" s="60"/>
      <c r="K14" s="61">
        <f t="shared" si="12"/>
        <v>0</v>
      </c>
      <c r="L14" s="25"/>
      <c r="M14" s="81"/>
      <c r="N14" s="60"/>
      <c r="O14" s="27">
        <f t="shared" si="4"/>
        <v>-0.17429231383319932</v>
      </c>
      <c r="P14" s="72">
        <f t="shared" si="5"/>
        <v>0.6694338768811873</v>
      </c>
      <c r="V14" s="179" t="s">
        <v>54</v>
      </c>
      <c r="W14" s="180"/>
      <c r="X14" s="99" t="e">
        <f>AVERAGE(X6:X13)</f>
        <v>#DIV/0!</v>
      </c>
      <c r="AA14" s="117"/>
      <c r="AB14" s="60"/>
      <c r="AC14" s="118" t="e">
        <f t="shared" si="10"/>
        <v>#DIV/0!</v>
      </c>
      <c r="AD14" s="72" t="e">
        <f t="shared" si="11"/>
        <v>#DIV/0!</v>
      </c>
    </row>
    <row r="15" spans="5:30" ht="13.5" thickBot="1">
      <c r="E15" s="179" t="s">
        <v>54</v>
      </c>
      <c r="F15" s="180"/>
      <c r="G15" s="99">
        <f>AVERAGE(G8:G14)</f>
        <v>1.9050384956348612E-16</v>
      </c>
      <c r="I15" s="34"/>
      <c r="J15" s="60"/>
      <c r="K15" s="61">
        <f t="shared" si="12"/>
        <v>0</v>
      </c>
      <c r="L15" s="25"/>
      <c r="M15" s="81"/>
      <c r="N15" s="60"/>
      <c r="O15" s="27">
        <f t="shared" si="4"/>
        <v>-0.17429231383319932</v>
      </c>
      <c r="P15" s="72">
        <f t="shared" si="5"/>
        <v>0.6694338768811873</v>
      </c>
      <c r="X15" s="83" t="s">
        <v>30</v>
      </c>
      <c r="Y15" s="84" t="e">
        <f>SLOPE(V6:V13,T6:T13)</f>
        <v>#DIV/0!</v>
      </c>
      <c r="AA15" s="117"/>
      <c r="AB15" s="60"/>
      <c r="AC15" s="118" t="e">
        <f t="shared" si="10"/>
        <v>#DIV/0!</v>
      </c>
      <c r="AD15" s="72" t="e">
        <f t="shared" si="11"/>
        <v>#DIV/0!</v>
      </c>
    </row>
    <row r="16" spans="7:30" ht="12.75">
      <c r="G16" s="83" t="s">
        <v>30</v>
      </c>
      <c r="H16" s="84">
        <f>SLOPE(E8:E14,C8:C14)</f>
        <v>0.022472168400900043</v>
      </c>
      <c r="I16" s="34"/>
      <c r="J16" s="60"/>
      <c r="K16" s="61">
        <f t="shared" si="12"/>
        <v>0</v>
      </c>
      <c r="L16" s="25"/>
      <c r="M16" s="81"/>
      <c r="N16" s="60"/>
      <c r="O16" s="27">
        <f t="shared" si="4"/>
        <v>-0.17429231383319932</v>
      </c>
      <c r="P16" s="72">
        <f t="shared" si="5"/>
        <v>0.6694338768811873</v>
      </c>
      <c r="X16" s="85" t="s">
        <v>31</v>
      </c>
      <c r="Y16" s="86" t="e">
        <f>INTERCEPT(V6:V13,T6:T13)</f>
        <v>#DIV/0!</v>
      </c>
      <c r="AA16" s="117"/>
      <c r="AB16" s="60"/>
      <c r="AC16" s="118" t="e">
        <f t="shared" si="10"/>
        <v>#DIV/0!</v>
      </c>
      <c r="AD16" s="72" t="e">
        <f t="shared" si="11"/>
        <v>#DIV/0!</v>
      </c>
    </row>
    <row r="17" spans="7:30" ht="13.5" thickBot="1">
      <c r="G17" s="85" t="s">
        <v>31</v>
      </c>
      <c r="H17" s="86">
        <f>INTERCEPT(E8:E14,C8:C14)</f>
        <v>-0.17429231383319932</v>
      </c>
      <c r="L17" s="25"/>
      <c r="M17" s="81"/>
      <c r="N17" s="60"/>
      <c r="O17" s="27">
        <f t="shared" si="4"/>
        <v>-0.17429231383319932</v>
      </c>
      <c r="P17" s="72">
        <f t="shared" si="5"/>
        <v>0.6694338768811873</v>
      </c>
      <c r="X17" s="87" t="s">
        <v>32</v>
      </c>
      <c r="Y17" s="88" t="e">
        <f>RSQ(V6:V13,T6:T13)</f>
        <v>#DIV/0!</v>
      </c>
      <c r="AA17" s="117"/>
      <c r="AB17" s="60"/>
      <c r="AC17" s="118" t="e">
        <f t="shared" si="10"/>
        <v>#DIV/0!</v>
      </c>
      <c r="AD17" s="72" t="e">
        <f t="shared" si="11"/>
        <v>#DIV/0!</v>
      </c>
    </row>
    <row r="18" spans="7:30" ht="13.5" thickBot="1">
      <c r="G18" s="87" t="s">
        <v>32</v>
      </c>
      <c r="H18" s="88">
        <f>RSQ(E8:E14,C8:C14)</f>
        <v>1</v>
      </c>
      <c r="L18" s="25"/>
      <c r="M18" s="81"/>
      <c r="N18" s="60"/>
      <c r="O18" s="27">
        <f t="shared" si="4"/>
        <v>-0.17429231383319932</v>
      </c>
      <c r="P18" s="72">
        <f t="shared" si="5"/>
        <v>0.6694338768811873</v>
      </c>
      <c r="AA18" s="117"/>
      <c r="AB18" s="60"/>
      <c r="AC18" s="118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0"/>
      <c r="AC19" s="118" t="e">
        <f t="shared" si="10"/>
        <v>#DIV/0!</v>
      </c>
      <c r="AD19" s="72" t="e">
        <f t="shared" si="11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4"/>
      <c r="K24" s="65" t="e">
        <f aca="true" t="shared" si="13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0"/>
      <c r="K25" s="65" t="e">
        <f t="shared" si="13"/>
        <v>#NUM!</v>
      </c>
      <c r="L25" s="25"/>
      <c r="M25" s="48" t="s">
        <v>43</v>
      </c>
      <c r="N25" s="49"/>
      <c r="O25" s="25"/>
    </row>
    <row r="26" spans="10:15" ht="12.75">
      <c r="J26" s="60"/>
      <c r="K26" s="65" t="e">
        <f t="shared" si="13"/>
        <v>#NUM!</v>
      </c>
      <c r="L26" s="25"/>
      <c r="M26" s="76" t="s">
        <v>48</v>
      </c>
      <c r="N26" s="49"/>
      <c r="O26" s="25"/>
    </row>
    <row r="27" spans="10:15" ht="12.75">
      <c r="J27" s="60"/>
      <c r="K27" s="65" t="e">
        <f t="shared" si="13"/>
        <v>#NUM!</v>
      </c>
      <c r="L27" s="25"/>
      <c r="M27" s="50" t="s">
        <v>49</v>
      </c>
      <c r="N27" s="51"/>
      <c r="O27" s="25"/>
    </row>
    <row r="28" spans="10:15" ht="12.75">
      <c r="J28" s="60"/>
      <c r="K28" s="65" t="e">
        <f t="shared" si="13"/>
        <v>#NUM!</v>
      </c>
      <c r="L28" s="25"/>
      <c r="O28" s="25"/>
    </row>
    <row r="29" spans="10:15" ht="12.75">
      <c r="J29" s="60"/>
      <c r="K29" s="65" t="e">
        <f t="shared" si="13"/>
        <v>#NUM!</v>
      </c>
      <c r="L29" s="25"/>
      <c r="O29" s="25"/>
    </row>
    <row r="30" spans="10:15" ht="12.75">
      <c r="J30" s="60"/>
      <c r="K30" s="65" t="e">
        <f t="shared" si="13"/>
        <v>#NUM!</v>
      </c>
      <c r="L30" s="25"/>
      <c r="O30" s="25"/>
    </row>
    <row r="31" spans="10:15" ht="12.75">
      <c r="J31" s="60"/>
      <c r="K31" s="65" t="e">
        <f t="shared" si="13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57" t="s">
        <v>57</v>
      </c>
      <c r="N35" s="185"/>
      <c r="O35" s="185"/>
      <c r="P35" s="193"/>
    </row>
    <row r="36" spans="10:16" ht="15">
      <c r="J36" s="56" t="s">
        <v>39</v>
      </c>
      <c r="K36" s="57"/>
      <c r="L36" s="25"/>
      <c r="M36" s="187" t="s">
        <v>76</v>
      </c>
      <c r="N36" s="188"/>
      <c r="O36" s="188"/>
      <c r="P36" s="194"/>
    </row>
    <row r="37" spans="10:16" ht="15.75" thickBot="1">
      <c r="J37" s="56" t="s">
        <v>27</v>
      </c>
      <c r="K37" s="57"/>
      <c r="L37" s="25"/>
      <c r="M37" s="187" t="s">
        <v>59</v>
      </c>
      <c r="N37" s="195"/>
      <c r="O37" s="195"/>
      <c r="P37" s="194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52</v>
      </c>
      <c r="P38" s="104" t="s">
        <v>78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0.6694338768811873</v>
      </c>
      <c r="P39" s="122">
        <f>O39/N39</f>
        <v>0.6694338768811873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0.6694338768811873</v>
      </c>
      <c r="P40" s="122">
        <f>O40/N40</f>
        <v>0.6694338768811873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0.6694338768811873</v>
      </c>
      <c r="P41" s="122">
        <f>O41/N41</f>
        <v>0.6694338768811873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0.6694338768811873</v>
      </c>
      <c r="P42" s="122">
        <f>O42/N42</f>
        <v>0.6694338768811873</v>
      </c>
    </row>
    <row r="43" spans="10:16" ht="12.75"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0.6694338768811873</v>
      </c>
      <c r="P43" s="122">
        <f>O43/N43</f>
        <v>0.6694338768811873</v>
      </c>
    </row>
    <row r="44" spans="10:12" ht="13.5" thickBot="1">
      <c r="J44" s="60"/>
      <c r="K44" s="65" t="e">
        <f t="shared" si="14"/>
        <v>#NUM!</v>
      </c>
      <c r="L44" s="25"/>
    </row>
    <row r="45" spans="10:15" ht="13.5" thickBot="1">
      <c r="J45" s="60"/>
      <c r="K45" s="65" t="e">
        <f t="shared" si="14"/>
        <v>#NUM!</v>
      </c>
      <c r="L45" s="25"/>
      <c r="M45" s="169" t="s">
        <v>84</v>
      </c>
      <c r="N45" s="170"/>
      <c r="O45" s="178"/>
    </row>
    <row r="46" spans="1:15" ht="15">
      <c r="A46" s="129"/>
      <c r="J46" s="60"/>
      <c r="K46" s="65" t="e">
        <f t="shared" si="14"/>
        <v>#NUM!</v>
      </c>
      <c r="M46" s="157" t="s">
        <v>77</v>
      </c>
      <c r="N46" s="185"/>
      <c r="O46" s="186"/>
    </row>
    <row r="47" spans="1:15" ht="15">
      <c r="A47" s="128" t="s">
        <v>80</v>
      </c>
      <c r="B47" s="5"/>
      <c r="C47" s="5"/>
      <c r="D47" s="5"/>
      <c r="E47" s="11" t="s">
        <v>3</v>
      </c>
      <c r="F47" s="14"/>
      <c r="G47" s="11" t="s">
        <v>7</v>
      </c>
      <c r="H47" s="13"/>
      <c r="J47" s="25"/>
      <c r="K47" s="25"/>
      <c r="M47" s="187" t="s">
        <v>81</v>
      </c>
      <c r="N47" s="188"/>
      <c r="O47" s="189"/>
    </row>
    <row r="48" spans="1:15" ht="15.75" thickBot="1">
      <c r="A48" s="127" t="s">
        <v>5</v>
      </c>
      <c r="B48" s="14"/>
      <c r="C48" s="14"/>
      <c r="D48" s="14"/>
      <c r="E48" s="126"/>
      <c r="F48" s="14"/>
      <c r="G48" s="126"/>
      <c r="H48" s="13"/>
      <c r="I48" s="23"/>
      <c r="J48" s="25"/>
      <c r="K48" s="25"/>
      <c r="M48" s="190"/>
      <c r="N48" s="191"/>
      <c r="O48" s="192"/>
    </row>
    <row r="49" spans="1:15" ht="15" thickBot="1">
      <c r="A49" s="42"/>
      <c r="B49" s="16"/>
      <c r="C49" s="23"/>
      <c r="D49" s="16"/>
      <c r="E49" s="16"/>
      <c r="F49" s="23"/>
      <c r="G49" s="23"/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79</v>
      </c>
    </row>
    <row r="50" spans="1:15" ht="15">
      <c r="A50" s="125" t="s">
        <v>8</v>
      </c>
      <c r="B50" s="15"/>
      <c r="C50" s="15"/>
      <c r="D50" s="126" t="s">
        <v>6</v>
      </c>
      <c r="E50" s="14"/>
      <c r="F50" s="14"/>
      <c r="G50" s="126" t="s">
        <v>4</v>
      </c>
      <c r="H50" s="13"/>
      <c r="I50" s="23"/>
      <c r="J50" s="54" t="s">
        <v>82</v>
      </c>
      <c r="K50" s="66"/>
      <c r="M50" s="114"/>
      <c r="N50" s="106">
        <f aca="true" t="shared" si="15" ref="N50:N57">10^(4*(M50/256))</f>
        <v>1</v>
      </c>
      <c r="O50" s="113">
        <f>P39*N50</f>
        <v>0.6694338768811873</v>
      </c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14"/>
      <c r="N51" s="106">
        <f t="shared" si="15"/>
        <v>1</v>
      </c>
      <c r="O51" s="113">
        <f>P39*N51</f>
        <v>0.6694338768811873</v>
      </c>
    </row>
    <row r="52" spans="1:15" ht="15">
      <c r="A52" s="136"/>
      <c r="B52" s="5"/>
      <c r="C52" s="5"/>
      <c r="D52" s="5"/>
      <c r="E52" s="5"/>
      <c r="F52" s="5"/>
      <c r="G52" s="5"/>
      <c r="H52" s="137"/>
      <c r="I52" s="23"/>
      <c r="J52" s="56" t="s">
        <v>27</v>
      </c>
      <c r="K52" s="57"/>
      <c r="M52" s="114"/>
      <c r="N52" s="106">
        <f t="shared" si="15"/>
        <v>1</v>
      </c>
      <c r="O52" s="113">
        <f>P39*N52</f>
        <v>0.6694338768811873</v>
      </c>
    </row>
    <row r="53" spans="1:15" ht="15" thickBot="1">
      <c r="A53" s="133"/>
      <c r="B53" s="134"/>
      <c r="C53" s="134"/>
      <c r="D53" s="134"/>
      <c r="E53" s="134"/>
      <c r="F53" s="134"/>
      <c r="G53" s="134"/>
      <c r="H53" s="135"/>
      <c r="I53" s="23"/>
      <c r="J53" s="58" t="s">
        <v>83</v>
      </c>
      <c r="K53" s="59" t="s">
        <v>21</v>
      </c>
      <c r="L53" s="25"/>
      <c r="M53" s="114"/>
      <c r="N53" s="106">
        <f t="shared" si="15"/>
        <v>1</v>
      </c>
      <c r="O53" s="113">
        <f>P39*N53</f>
        <v>0.6694338768811873</v>
      </c>
    </row>
    <row r="54" spans="10:15" ht="12.75">
      <c r="J54" s="64"/>
      <c r="K54" s="65" t="e">
        <f>LOG10(J54)*(256/LOG10(262144))</f>
        <v>#NUM!</v>
      </c>
      <c r="L54" s="25"/>
      <c r="M54" s="114"/>
      <c r="N54" s="106">
        <f t="shared" si="15"/>
        <v>1</v>
      </c>
      <c r="O54" s="113">
        <f>P39*N54</f>
        <v>0.6694338768811873</v>
      </c>
    </row>
    <row r="55" spans="10:15" ht="12.75">
      <c r="J55" s="60"/>
      <c r="K55" s="65" t="e">
        <f aca="true" t="shared" si="16" ref="K55:K61">LOG10(J55)*(256/LOG10(262144))</f>
        <v>#NUM!</v>
      </c>
      <c r="L55" s="25"/>
      <c r="M55" s="111"/>
      <c r="N55" s="106">
        <f t="shared" si="15"/>
        <v>1</v>
      </c>
      <c r="O55" s="112">
        <f>P39*N55</f>
        <v>0.6694338768811873</v>
      </c>
    </row>
    <row r="56" spans="10:15" ht="12.75">
      <c r="J56" s="60"/>
      <c r="K56" s="65" t="e">
        <f t="shared" si="16"/>
        <v>#NUM!</v>
      </c>
      <c r="L56" s="25"/>
      <c r="M56" s="114"/>
      <c r="N56" s="106">
        <f t="shared" si="15"/>
        <v>1</v>
      </c>
      <c r="O56" s="113">
        <f>P41*N56</f>
        <v>0.6694338768811873</v>
      </c>
    </row>
    <row r="57" spans="10:15" ht="12.75">
      <c r="J57" s="60"/>
      <c r="K57" s="65" t="e">
        <f t="shared" si="16"/>
        <v>#NUM!</v>
      </c>
      <c r="L57" s="25"/>
      <c r="M57" s="111"/>
      <c r="N57" s="106">
        <f t="shared" si="15"/>
        <v>1</v>
      </c>
      <c r="O57" s="112">
        <f>P41*N57</f>
        <v>0.6694338768811873</v>
      </c>
    </row>
    <row r="58" spans="10:15" ht="12.75">
      <c r="J58" s="60"/>
      <c r="K58" s="65" t="e">
        <f t="shared" si="16"/>
        <v>#NUM!</v>
      </c>
      <c r="L58" s="25"/>
      <c r="M58" s="25"/>
      <c r="N58" s="25"/>
      <c r="O58" s="25"/>
    </row>
    <row r="59" spans="10:15" ht="12.75">
      <c r="J59" s="60"/>
      <c r="K59" s="65" t="e">
        <f t="shared" si="16"/>
        <v>#NUM!</v>
      </c>
      <c r="L59" s="25"/>
      <c r="M59" s="25"/>
      <c r="N59" s="25"/>
      <c r="O59" s="25"/>
    </row>
    <row r="60" spans="10:15" ht="12.75">
      <c r="J60" s="60"/>
      <c r="K60" s="65" t="e">
        <f t="shared" si="16"/>
        <v>#NUM!</v>
      </c>
      <c r="L60" s="25"/>
      <c r="M60" s="25"/>
      <c r="N60" s="25"/>
      <c r="O60" s="25"/>
    </row>
    <row r="61" spans="10:15" ht="12.75">
      <c r="J61" s="60"/>
      <c r="K61" s="65" t="e">
        <f t="shared" si="16"/>
        <v>#NUM!</v>
      </c>
      <c r="L61" s="25"/>
      <c r="M61" s="25"/>
      <c r="N61" s="25"/>
      <c r="O61" s="25"/>
    </row>
    <row r="62" spans="10:15" ht="12.75">
      <c r="J62" s="25"/>
      <c r="K62" s="25"/>
      <c r="L62" s="25"/>
      <c r="M62" s="25"/>
      <c r="N62" s="25"/>
      <c r="O62" s="25"/>
    </row>
    <row r="63" spans="10:15" ht="12.75">
      <c r="J63" s="25"/>
      <c r="K63" s="25"/>
      <c r="L63" s="25"/>
      <c r="M63" s="25"/>
      <c r="N63" s="25"/>
      <c r="O63" s="25"/>
    </row>
    <row r="64" spans="10:15" ht="12.75">
      <c r="J64" s="25"/>
      <c r="K64" s="25"/>
      <c r="L64" s="25"/>
      <c r="M64" s="25"/>
      <c r="N64" s="25"/>
      <c r="O64" s="25"/>
    </row>
    <row r="65" spans="10:15" ht="12.75">
      <c r="J65" s="25"/>
      <c r="K65" s="25"/>
      <c r="L65" s="25"/>
      <c r="M65" s="25"/>
      <c r="N65" s="25"/>
      <c r="O65" s="25"/>
    </row>
    <row r="66" spans="10:15" ht="12.75">
      <c r="J66" s="25"/>
      <c r="K66" s="25"/>
      <c r="L66" s="25"/>
      <c r="M66" s="25"/>
      <c r="N66" s="25"/>
      <c r="O66" s="25"/>
    </row>
    <row r="67" spans="10:15" ht="12.75">
      <c r="J67" s="25"/>
      <c r="K67" s="25"/>
      <c r="L67" s="25"/>
      <c r="M67" s="25"/>
      <c r="N67" s="25"/>
      <c r="O67" s="25"/>
    </row>
    <row r="68" spans="10:15" ht="12.75">
      <c r="J68" s="25"/>
      <c r="K68" s="25"/>
      <c r="L68" s="25"/>
      <c r="M68" s="25"/>
      <c r="N68" s="25"/>
      <c r="O68" s="25"/>
    </row>
    <row r="69" spans="10:15" ht="12.75">
      <c r="J69" s="25"/>
      <c r="K69" s="25"/>
      <c r="L69" s="25"/>
      <c r="M69" s="25"/>
      <c r="N69" s="25"/>
      <c r="O69" s="25"/>
    </row>
    <row r="70" spans="10:15" ht="12.75">
      <c r="J70" s="25"/>
      <c r="K70" s="25"/>
      <c r="L70" s="25"/>
      <c r="M70" s="25"/>
      <c r="N70" s="25"/>
      <c r="O70" s="25"/>
    </row>
    <row r="71" spans="10:15" ht="12.75">
      <c r="J71" s="25"/>
      <c r="K71" s="25"/>
      <c r="L71" s="25"/>
      <c r="M71" s="25"/>
      <c r="N71" s="25"/>
      <c r="O71" s="25"/>
    </row>
    <row r="72" spans="10:15" ht="12.75">
      <c r="J72" s="25"/>
      <c r="K72" s="25"/>
      <c r="L72" s="25"/>
      <c r="M72" s="25"/>
      <c r="N72" s="25"/>
      <c r="O72" s="25"/>
    </row>
    <row r="73" spans="10:15" ht="12.75">
      <c r="J73" s="25"/>
      <c r="K73" s="25"/>
      <c r="L73" s="25"/>
      <c r="M73" s="25"/>
      <c r="N73" s="25"/>
      <c r="O73" s="25"/>
    </row>
    <row r="74" spans="10:15" ht="12.75">
      <c r="J74" s="25"/>
      <c r="K74" s="25"/>
      <c r="L74" s="25"/>
      <c r="M74" s="25"/>
      <c r="N74" s="25"/>
      <c r="O74" s="25"/>
    </row>
    <row r="75" spans="10:15" ht="12.75">
      <c r="J75" s="25"/>
      <c r="K75" s="25"/>
      <c r="L75" s="25"/>
      <c r="O75" s="25"/>
    </row>
    <row r="76" spans="10:15" ht="12.75">
      <c r="J76" s="25"/>
      <c r="K76" s="25"/>
      <c r="L76" s="25"/>
      <c r="O76" s="25"/>
    </row>
    <row r="77" spans="10:12" ht="12.75">
      <c r="J77" s="25"/>
      <c r="K77" s="25"/>
      <c r="L77" s="25"/>
    </row>
    <row r="78" spans="10:12" ht="12.75">
      <c r="J78" s="25"/>
      <c r="K78" s="25"/>
      <c r="L78" s="25"/>
    </row>
    <row r="79" spans="10:11" ht="12.75">
      <c r="J79" s="25"/>
      <c r="K79" s="25"/>
    </row>
    <row r="80" spans="10:11" ht="12.75">
      <c r="J80" s="25"/>
      <c r="K80" s="25"/>
    </row>
    <row r="81" spans="10:11" ht="12.75">
      <c r="J81" s="25"/>
      <c r="K81" s="25"/>
    </row>
    <row r="82" spans="10:11" ht="12.75">
      <c r="J82" s="25"/>
      <c r="K82" s="25"/>
    </row>
    <row r="83" spans="10:11" ht="12.75">
      <c r="J83" s="25"/>
      <c r="K83" s="25"/>
    </row>
    <row r="84" spans="10:11" ht="12.75">
      <c r="J84" s="25"/>
      <c r="K84" s="25"/>
    </row>
    <row r="85" spans="10:11" ht="12.75">
      <c r="J85" s="25"/>
      <c r="K85" s="25"/>
    </row>
    <row r="86" spans="10:11" ht="12.75">
      <c r="J86" s="25"/>
      <c r="K86" s="25"/>
    </row>
  </sheetData>
  <sheetProtection/>
  <protectedRanges>
    <protectedRange sqref="AA8:AA19" name="Range2"/>
    <protectedRange sqref="M7:M18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V14:W14"/>
    <mergeCell ref="E15:F1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H53" sqref="H53"/>
    </sheetView>
  </sheetViews>
  <sheetFormatPr defaultColWidth="9.140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78" t="s">
        <v>28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2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143" t="s">
        <v>11</v>
      </c>
      <c r="D5" s="3" t="s">
        <v>85</v>
      </c>
      <c r="E5" s="3" t="s">
        <v>86</v>
      </c>
      <c r="F5" s="3" t="s">
        <v>13</v>
      </c>
      <c r="G5" s="7" t="s">
        <v>10</v>
      </c>
      <c r="H5" s="4" t="s">
        <v>87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143" t="s">
        <v>11</v>
      </c>
      <c r="U5" s="3" t="s">
        <v>85</v>
      </c>
      <c r="V5" s="3" t="s">
        <v>86</v>
      </c>
      <c r="W5" s="3" t="s">
        <v>13</v>
      </c>
      <c r="X5" s="7" t="s">
        <v>10</v>
      </c>
      <c r="Y5" s="4" t="s">
        <v>87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4">
        <v>0</v>
      </c>
      <c r="D6" s="69"/>
      <c r="E6" s="17"/>
      <c r="F6" s="17">
        <f>H$15*C6+H$16</f>
        <v>0.9247626163042955</v>
      </c>
      <c r="G6" s="44"/>
      <c r="H6" s="47">
        <f>10^F6</f>
        <v>8.409353639603347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90</v>
      </c>
      <c r="Q6" s="25"/>
      <c r="S6" s="9">
        <v>1</v>
      </c>
      <c r="T6" s="82">
        <f>M50</f>
        <v>0</v>
      </c>
      <c r="U6" s="115">
        <f>O50</f>
        <v>8.409353639603347</v>
      </c>
      <c r="V6" s="17">
        <f aca="true" t="shared" si="0" ref="V6:V13">LOG10(U6)</f>
        <v>0.9247626163042955</v>
      </c>
      <c r="W6" s="17" t="e">
        <f aca="true" t="shared" si="1" ref="W6:W13">Y$15*T6+Y$16</f>
        <v>#DIV/0!</v>
      </c>
      <c r="X6" s="44" t="e">
        <f aca="true" t="shared" si="2" ref="X6:X13">((ABS(W6-V6))/W6)*10</f>
        <v>#DIV/0!</v>
      </c>
      <c r="Y6" s="47" t="e">
        <f aca="true" t="shared" si="3" ref="Y6:Y13">10^W6</f>
        <v>#DIV/0!</v>
      </c>
      <c r="AA6" s="160" t="s">
        <v>65</v>
      </c>
      <c r="AB6" s="183"/>
      <c r="AC6" s="183"/>
      <c r="AD6" s="184"/>
    </row>
    <row r="7" spans="2:30" ht="15">
      <c r="B7" s="9">
        <v>2</v>
      </c>
      <c r="C7" s="124">
        <v>98.05963041149074</v>
      </c>
      <c r="D7" s="115">
        <v>1118</v>
      </c>
      <c r="E7" s="17">
        <f aca="true" t="shared" si="4" ref="E7:E13">LOG10(D7)</f>
        <v>3.0484418035504044</v>
      </c>
      <c r="F7" s="17">
        <f aca="true" t="shared" si="5" ref="F7:F13">H$15*C7+H$16</f>
        <v>3.0241069209067595</v>
      </c>
      <c r="G7" s="44">
        <f aca="true" t="shared" si="6" ref="G7:G13">((ABS(F7-E7))/F7)</f>
        <v>0.008046965031364782</v>
      </c>
      <c r="H7" s="47">
        <f aca="true" t="shared" si="7" ref="H7:H13">10^F7</f>
        <v>1057.0777238875664</v>
      </c>
      <c r="J7" s="56" t="s">
        <v>27</v>
      </c>
      <c r="K7" s="57"/>
      <c r="L7" s="25"/>
      <c r="M7" s="81"/>
      <c r="N7" s="124"/>
      <c r="O7" s="27">
        <f aca="true" t="shared" si="8" ref="O7:O18">H$15*N7+H$16</f>
        <v>0.9247626163042955</v>
      </c>
      <c r="P7" s="72">
        <f aca="true" t="shared" si="9" ref="P7:P18">10^O7</f>
        <v>8.409353639603347</v>
      </c>
      <c r="Q7" s="25"/>
      <c r="S7" s="9">
        <v>2</v>
      </c>
      <c r="T7" s="82">
        <f>M51</f>
        <v>0</v>
      </c>
      <c r="U7" s="115">
        <f>O51</f>
        <v>8.409353639603347</v>
      </c>
      <c r="V7" s="17">
        <f t="shared" si="0"/>
        <v>0.9247626163042955</v>
      </c>
      <c r="W7" s="17" t="e">
        <f t="shared" si="1"/>
        <v>#DIV/0!</v>
      </c>
      <c r="X7" s="44" t="e">
        <f t="shared" si="2"/>
        <v>#DIV/0!</v>
      </c>
      <c r="Y7" s="47" t="e">
        <f t="shared" si="3"/>
        <v>#DIV/0!</v>
      </c>
      <c r="AA7" s="26" t="s">
        <v>55</v>
      </c>
      <c r="AB7" s="116" t="s">
        <v>22</v>
      </c>
      <c r="AC7" s="116" t="s">
        <v>23</v>
      </c>
      <c r="AD7" s="116" t="s">
        <v>90</v>
      </c>
    </row>
    <row r="8" spans="2:30" ht="13.5" thickBot="1">
      <c r="B8" s="9">
        <v>3</v>
      </c>
      <c r="C8" s="124">
        <v>120.54376435152211</v>
      </c>
      <c r="D8" s="115">
        <v>3305</v>
      </c>
      <c r="E8" s="17">
        <f t="shared" si="4"/>
        <v>3.519171463821659</v>
      </c>
      <c r="F8" s="17">
        <f t="shared" si="5"/>
        <v>3.505466460330361</v>
      </c>
      <c r="G8" s="44">
        <f t="shared" si="6"/>
        <v>0.00390960907667797</v>
      </c>
      <c r="H8" s="47">
        <f t="shared" si="7"/>
        <v>3202.3327755050545</v>
      </c>
      <c r="J8" s="58" t="s">
        <v>20</v>
      </c>
      <c r="K8" s="59" t="s">
        <v>21</v>
      </c>
      <c r="L8" s="25"/>
      <c r="M8" s="81"/>
      <c r="N8" s="124"/>
      <c r="O8" s="27">
        <f t="shared" si="8"/>
        <v>0.9247626163042955</v>
      </c>
      <c r="P8" s="72">
        <f t="shared" si="9"/>
        <v>8.409353639603347</v>
      </c>
      <c r="Q8" s="25"/>
      <c r="S8" s="9">
        <v>3</v>
      </c>
      <c r="T8" s="82">
        <f>M52</f>
        <v>0</v>
      </c>
      <c r="U8" s="115">
        <f>O52</f>
        <v>8.409353639603347</v>
      </c>
      <c r="V8" s="17">
        <f t="shared" si="0"/>
        <v>0.9247626163042955</v>
      </c>
      <c r="W8" s="17" t="e">
        <f t="shared" si="1"/>
        <v>#DIV/0!</v>
      </c>
      <c r="X8" s="44" t="e">
        <f t="shared" si="2"/>
        <v>#DIV/0!</v>
      </c>
      <c r="Y8" s="47" t="e">
        <f t="shared" si="3"/>
        <v>#DIV/0!</v>
      </c>
      <c r="AA8" s="117"/>
      <c r="AB8" s="60">
        <v>200</v>
      </c>
      <c r="AC8" s="118" t="e">
        <f aca="true" t="shared" si="10" ref="AC8:AC19">Y$15*AB8+Y$16</f>
        <v>#DIV/0!</v>
      </c>
      <c r="AD8" s="72" t="e">
        <f aca="true" t="shared" si="11" ref="AD8:AD19">10^AC8</f>
        <v>#DIV/0!</v>
      </c>
    </row>
    <row r="9" spans="2:30" ht="12.75">
      <c r="B9" s="9">
        <v>4</v>
      </c>
      <c r="C9" s="124">
        <v>145.4080238108175</v>
      </c>
      <c r="D9" s="115">
        <v>10780</v>
      </c>
      <c r="E9" s="17">
        <f t="shared" si="4"/>
        <v>4.03261876085072</v>
      </c>
      <c r="F9" s="17">
        <f t="shared" si="5"/>
        <v>4.037781759347775</v>
      </c>
      <c r="G9" s="44">
        <f t="shared" si="6"/>
        <v>0.0012786720047715337</v>
      </c>
      <c r="H9" s="47">
        <f t="shared" si="7"/>
        <v>10908.920061755784</v>
      </c>
      <c r="J9" s="60"/>
      <c r="K9" s="61">
        <f aca="true" t="shared" si="12" ref="K9:K16">J9/4</f>
        <v>0</v>
      </c>
      <c r="L9" s="25"/>
      <c r="M9" s="81"/>
      <c r="N9" s="124"/>
      <c r="O9" s="27">
        <f t="shared" si="8"/>
        <v>0.9247626163042955</v>
      </c>
      <c r="P9" s="72">
        <f t="shared" si="9"/>
        <v>8.409353639603347</v>
      </c>
      <c r="Q9" s="25"/>
      <c r="S9" s="9">
        <v>4</v>
      </c>
      <c r="T9" s="82">
        <f>M53</f>
        <v>0</v>
      </c>
      <c r="U9" s="115">
        <f>O53</f>
        <v>8.409353639603347</v>
      </c>
      <c r="V9" s="17">
        <f t="shared" si="0"/>
        <v>0.9247626163042955</v>
      </c>
      <c r="W9" s="17" t="e">
        <f t="shared" si="1"/>
        <v>#DIV/0!</v>
      </c>
      <c r="X9" s="44" t="e">
        <f t="shared" si="2"/>
        <v>#DIV/0!</v>
      </c>
      <c r="Y9" s="47" t="e">
        <f t="shared" si="3"/>
        <v>#DIV/0!</v>
      </c>
      <c r="AA9" s="117"/>
      <c r="AB9" s="60"/>
      <c r="AC9" s="118" t="e">
        <f t="shared" si="10"/>
        <v>#DIV/0!</v>
      </c>
      <c r="AD9" s="72" t="e">
        <f t="shared" si="11"/>
        <v>#DIV/0!</v>
      </c>
    </row>
    <row r="10" spans="2:30" ht="12.75">
      <c r="B10" s="9">
        <v>5</v>
      </c>
      <c r="C10" s="124">
        <v>168.93773012706546</v>
      </c>
      <c r="D10" s="115">
        <v>32585</v>
      </c>
      <c r="E10" s="17">
        <f t="shared" si="4"/>
        <v>4.513017725331618</v>
      </c>
      <c r="F10" s="17">
        <f t="shared" si="5"/>
        <v>4.54152580505443</v>
      </c>
      <c r="G10" s="44">
        <f t="shared" si="6"/>
        <v>0.006277203069304197</v>
      </c>
      <c r="H10" s="47">
        <f t="shared" si="7"/>
        <v>34795.718207081074</v>
      </c>
      <c r="J10" s="60"/>
      <c r="K10" s="61">
        <f t="shared" si="12"/>
        <v>0</v>
      </c>
      <c r="L10" s="25"/>
      <c r="M10" s="81"/>
      <c r="N10" s="124"/>
      <c r="O10" s="27">
        <f t="shared" si="8"/>
        <v>0.9247626163042955</v>
      </c>
      <c r="P10" s="72">
        <f t="shared" si="9"/>
        <v>8.409353639603347</v>
      </c>
      <c r="Q10" s="25"/>
      <c r="S10" s="9">
        <v>5</v>
      </c>
      <c r="T10" s="82">
        <f>M52</f>
        <v>0</v>
      </c>
      <c r="U10" s="115">
        <f>O52</f>
        <v>8.409353639603347</v>
      </c>
      <c r="V10" s="17">
        <f t="shared" si="0"/>
        <v>0.9247626163042955</v>
      </c>
      <c r="W10" s="17" t="e">
        <f t="shared" si="1"/>
        <v>#DIV/0!</v>
      </c>
      <c r="X10" s="44" t="e">
        <f>((ABS(W10-V10))/W10)*10</f>
        <v>#DIV/0!</v>
      </c>
      <c r="Y10" s="47" t="e">
        <f>10^W10</f>
        <v>#DIV/0!</v>
      </c>
      <c r="AA10" s="117"/>
      <c r="AB10" s="60"/>
      <c r="AC10" s="118" t="e">
        <f t="shared" si="10"/>
        <v>#DIV/0!</v>
      </c>
      <c r="AD10" s="72" t="e">
        <f t="shared" si="11"/>
        <v>#DIV/0!</v>
      </c>
    </row>
    <row r="11" spans="2:30" ht="12.75">
      <c r="B11" s="9">
        <v>6</v>
      </c>
      <c r="C11" s="124">
        <v>191.76265891554638</v>
      </c>
      <c r="D11" s="115">
        <v>95799</v>
      </c>
      <c r="E11" s="17">
        <f t="shared" si="4"/>
        <v>4.981360975709562</v>
      </c>
      <c r="F11" s="17">
        <f t="shared" si="5"/>
        <v>5.030181371610993</v>
      </c>
      <c r="G11" s="44">
        <f t="shared" si="6"/>
        <v>0.009705494155133464</v>
      </c>
      <c r="H11" s="47">
        <f t="shared" si="7"/>
        <v>107196.68904073432</v>
      </c>
      <c r="J11" s="60"/>
      <c r="K11" s="61">
        <f t="shared" si="12"/>
        <v>0</v>
      </c>
      <c r="L11" s="25"/>
      <c r="M11" s="81"/>
      <c r="N11" s="124"/>
      <c r="O11" s="27">
        <f t="shared" si="8"/>
        <v>0.9247626163042955</v>
      </c>
      <c r="P11" s="72">
        <f t="shared" si="9"/>
        <v>8.409353639603347</v>
      </c>
      <c r="Q11" s="25"/>
      <c r="S11" s="9">
        <v>6</v>
      </c>
      <c r="T11" s="82">
        <f>M53</f>
        <v>0</v>
      </c>
      <c r="U11" s="115">
        <f>O53</f>
        <v>8.409353639603347</v>
      </c>
      <c r="V11" s="17">
        <f t="shared" si="0"/>
        <v>0.9247626163042955</v>
      </c>
      <c r="W11" s="17" t="e">
        <f t="shared" si="1"/>
        <v>#DIV/0!</v>
      </c>
      <c r="X11" s="44" t="e">
        <f>((ABS(W11-V11))/W11)*10</f>
        <v>#DIV/0!</v>
      </c>
      <c r="Y11" s="47" t="e">
        <f>10^W11</f>
        <v>#DIV/0!</v>
      </c>
      <c r="AA11" s="117"/>
      <c r="AB11" s="60"/>
      <c r="AC11" s="118" t="e">
        <f t="shared" si="10"/>
        <v>#DIV/0!</v>
      </c>
      <c r="AD11" s="72" t="e">
        <f t="shared" si="11"/>
        <v>#DIV/0!</v>
      </c>
    </row>
    <row r="12" spans="2:30" ht="12.75">
      <c r="B12" s="9">
        <v>7</v>
      </c>
      <c r="C12" s="124">
        <v>217.3347628797303</v>
      </c>
      <c r="D12" s="115">
        <v>360647</v>
      </c>
      <c r="E12" s="17">
        <f t="shared" si="4"/>
        <v>5.557082323913123</v>
      </c>
      <c r="F12" s="17">
        <f t="shared" si="5"/>
        <v>5.577650810243721</v>
      </c>
      <c r="G12" s="44">
        <f t="shared" si="6"/>
        <v>0.00368766117319904</v>
      </c>
      <c r="H12" s="47">
        <f t="shared" si="7"/>
        <v>378138.42436629185</v>
      </c>
      <c r="J12" s="60"/>
      <c r="K12" s="61">
        <f t="shared" si="12"/>
        <v>0</v>
      </c>
      <c r="L12" s="25"/>
      <c r="M12" s="81"/>
      <c r="N12" s="124"/>
      <c r="O12" s="27">
        <f t="shared" si="8"/>
        <v>0.9247626163042955</v>
      </c>
      <c r="P12" s="72">
        <f t="shared" si="9"/>
        <v>8.409353639603347</v>
      </c>
      <c r="Q12" s="25"/>
      <c r="S12" s="9">
        <v>7</v>
      </c>
      <c r="T12" s="82">
        <f>M56</f>
        <v>0</v>
      </c>
      <c r="U12" s="115">
        <f>O56</f>
        <v>8.409353639603347</v>
      </c>
      <c r="V12" s="17">
        <f t="shared" si="0"/>
        <v>0.9247626163042955</v>
      </c>
      <c r="W12" s="17" t="e">
        <f t="shared" si="1"/>
        <v>#DIV/0!</v>
      </c>
      <c r="X12" s="44" t="e">
        <f t="shared" si="2"/>
        <v>#DIV/0!</v>
      </c>
      <c r="Y12" s="47" t="e">
        <f t="shared" si="3"/>
        <v>#DIV/0!</v>
      </c>
      <c r="AA12" s="117"/>
      <c r="AB12" s="60"/>
      <c r="AC12" s="118" t="e">
        <f t="shared" si="10"/>
        <v>#DIV/0!</v>
      </c>
      <c r="AD12" s="72" t="e">
        <f t="shared" si="11"/>
        <v>#DIV/0!</v>
      </c>
    </row>
    <row r="13" spans="2:30" ht="13.5" thickBot="1">
      <c r="B13" s="144">
        <v>8</v>
      </c>
      <c r="C13" s="124">
        <v>236.24527602903785</v>
      </c>
      <c r="D13" s="155">
        <v>1115638</v>
      </c>
      <c r="E13" s="145">
        <f t="shared" si="4"/>
        <v>6.047523298449202</v>
      </c>
      <c r="F13" s="145">
        <f t="shared" si="5"/>
        <v>5.982503224132248</v>
      </c>
      <c r="G13" s="146">
        <f t="shared" si="6"/>
        <v>0.010868372632826296</v>
      </c>
      <c r="H13" s="147">
        <f t="shared" si="7"/>
        <v>960512.9490536127</v>
      </c>
      <c r="J13" s="60"/>
      <c r="K13" s="61">
        <f t="shared" si="12"/>
        <v>0</v>
      </c>
      <c r="L13" s="25"/>
      <c r="M13" s="81"/>
      <c r="N13" s="124"/>
      <c r="O13" s="27">
        <f t="shared" si="8"/>
        <v>0.9247626163042955</v>
      </c>
      <c r="P13" s="72">
        <f t="shared" si="9"/>
        <v>8.409353639603347</v>
      </c>
      <c r="Q13" s="25"/>
      <c r="S13" s="9">
        <v>8</v>
      </c>
      <c r="T13" s="82">
        <f>M57</f>
        <v>0</v>
      </c>
      <c r="U13" s="115">
        <f>O57</f>
        <v>8.409353639603347</v>
      </c>
      <c r="V13" s="17">
        <f t="shared" si="0"/>
        <v>0.9247626163042955</v>
      </c>
      <c r="W13" s="17" t="e">
        <f t="shared" si="1"/>
        <v>#DIV/0!</v>
      </c>
      <c r="X13" s="44" t="e">
        <f t="shared" si="2"/>
        <v>#DIV/0!</v>
      </c>
      <c r="Y13" s="47" t="e">
        <f t="shared" si="3"/>
        <v>#DIV/0!</v>
      </c>
      <c r="AA13" s="117"/>
      <c r="AB13" s="60"/>
      <c r="AC13" s="118" t="e">
        <f t="shared" si="10"/>
        <v>#DIV/0!</v>
      </c>
      <c r="AD13" s="72" t="e">
        <f t="shared" si="11"/>
        <v>#DIV/0!</v>
      </c>
    </row>
    <row r="14" spans="5:30" ht="13.5" thickBot="1">
      <c r="E14" s="196" t="s">
        <v>54</v>
      </c>
      <c r="F14" s="197"/>
      <c r="G14" s="142">
        <f>AVERAGE(G7:G13)</f>
        <v>0.006253425306182469</v>
      </c>
      <c r="I14" s="24"/>
      <c r="J14" s="60"/>
      <c r="K14" s="61">
        <f t="shared" si="12"/>
        <v>0</v>
      </c>
      <c r="L14" s="25"/>
      <c r="M14" s="81"/>
      <c r="N14" s="60"/>
      <c r="O14" s="27">
        <f t="shared" si="8"/>
        <v>0.9247626163042955</v>
      </c>
      <c r="P14" s="72">
        <f t="shared" si="9"/>
        <v>8.409353639603347</v>
      </c>
      <c r="Q14" s="25"/>
      <c r="V14" s="167" t="s">
        <v>54</v>
      </c>
      <c r="W14" s="168"/>
      <c r="X14" s="100" t="e">
        <f>AVERAGE(X6:X13)</f>
        <v>#DIV/0!</v>
      </c>
      <c r="AA14" s="117"/>
      <c r="AB14" s="60"/>
      <c r="AC14" s="118" t="e">
        <f t="shared" si="10"/>
        <v>#DIV/0!</v>
      </c>
      <c r="AD14" s="72" t="e">
        <f t="shared" si="11"/>
        <v>#DIV/0!</v>
      </c>
    </row>
    <row r="15" spans="7:30" ht="12.75">
      <c r="G15" s="83" t="s">
        <v>30</v>
      </c>
      <c r="H15" s="84">
        <f>SLOPE(E7:E13,C7:C13)</f>
        <v>0.02140885393706787</v>
      </c>
      <c r="I15" s="24"/>
      <c r="J15" s="60"/>
      <c r="K15" s="61">
        <f t="shared" si="12"/>
        <v>0</v>
      </c>
      <c r="L15" s="25"/>
      <c r="M15" s="81"/>
      <c r="N15" s="60"/>
      <c r="O15" s="27">
        <f t="shared" si="8"/>
        <v>0.9247626163042955</v>
      </c>
      <c r="P15" s="72">
        <f t="shared" si="9"/>
        <v>8.409353639603347</v>
      </c>
      <c r="Q15" s="25"/>
      <c r="X15" s="83" t="s">
        <v>30</v>
      </c>
      <c r="Y15" s="84" t="e">
        <f>SLOPE(V6:V13,T6:T13)</f>
        <v>#DIV/0!</v>
      </c>
      <c r="AA15" s="117"/>
      <c r="AB15" s="60"/>
      <c r="AC15" s="118" t="e">
        <f t="shared" si="10"/>
        <v>#DIV/0!</v>
      </c>
      <c r="AD15" s="72" t="e">
        <f t="shared" si="11"/>
        <v>#DIV/0!</v>
      </c>
    </row>
    <row r="16" spans="7:30" ht="12.75">
      <c r="G16" s="85" t="s">
        <v>31</v>
      </c>
      <c r="H16" s="86">
        <f>INTERCEPT(E7:E13,C7:C13)</f>
        <v>0.9247626163042955</v>
      </c>
      <c r="I16" s="24"/>
      <c r="J16" s="60"/>
      <c r="K16" s="61">
        <f t="shared" si="12"/>
        <v>0</v>
      </c>
      <c r="L16" s="25"/>
      <c r="M16" s="81"/>
      <c r="N16" s="60"/>
      <c r="O16" s="27">
        <f t="shared" si="8"/>
        <v>0.9247626163042955</v>
      </c>
      <c r="P16" s="72">
        <f t="shared" si="9"/>
        <v>8.409353639603347</v>
      </c>
      <c r="Q16" s="25"/>
      <c r="X16" s="85" t="s">
        <v>31</v>
      </c>
      <c r="Y16" s="86" t="e">
        <f>INTERCEPT(V6:V13,T6:T13)</f>
        <v>#DIV/0!</v>
      </c>
      <c r="AA16" s="117"/>
      <c r="AB16" s="60"/>
      <c r="AC16" s="118" t="e">
        <f t="shared" si="10"/>
        <v>#DIV/0!</v>
      </c>
      <c r="AD16" s="72" t="e">
        <f t="shared" si="11"/>
        <v>#DIV/0!</v>
      </c>
    </row>
    <row r="17" spans="7:30" ht="13.5" thickBot="1">
      <c r="G17" s="87" t="s">
        <v>32</v>
      </c>
      <c r="H17" s="88">
        <f>RSQ(E7:E13,C7:C13)</f>
        <v>0.9987683539317317</v>
      </c>
      <c r="L17" s="25"/>
      <c r="M17" s="81"/>
      <c r="N17" s="60"/>
      <c r="O17" s="27">
        <f t="shared" si="8"/>
        <v>0.9247626163042955</v>
      </c>
      <c r="P17" s="72">
        <f t="shared" si="9"/>
        <v>8.409353639603347</v>
      </c>
      <c r="Q17" s="25"/>
      <c r="X17" s="87" t="s">
        <v>32</v>
      </c>
      <c r="Y17" s="88" t="e">
        <f>RSQ(V6:V13,T6:T13)</f>
        <v>#DIV/0!</v>
      </c>
      <c r="AA17" s="117"/>
      <c r="AB17" s="60"/>
      <c r="AC17" s="118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1"/>
      <c r="N18" s="60"/>
      <c r="O18" s="27">
        <f t="shared" si="8"/>
        <v>0.9247626163042955</v>
      </c>
      <c r="P18" s="72">
        <f t="shared" si="9"/>
        <v>8.409353639603347</v>
      </c>
      <c r="Q18" s="25"/>
      <c r="AA18" s="117"/>
      <c r="AB18" s="60"/>
      <c r="AC18" s="118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10"/>
        <v>#DIV/0!</v>
      </c>
      <c r="AD19" s="72" t="e">
        <f t="shared" si="11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57" t="s">
        <v>57</v>
      </c>
      <c r="N35" s="185"/>
      <c r="O35" s="185"/>
      <c r="P35" s="193"/>
    </row>
    <row r="36" spans="10:16" ht="15">
      <c r="J36" s="56" t="s">
        <v>39</v>
      </c>
      <c r="K36" s="57"/>
      <c r="L36" s="25"/>
      <c r="M36" s="187" t="s">
        <v>92</v>
      </c>
      <c r="N36" s="188"/>
      <c r="O36" s="188"/>
      <c r="P36" s="194"/>
    </row>
    <row r="37" spans="10:16" ht="15.75" thickBot="1">
      <c r="J37" s="56" t="s">
        <v>27</v>
      </c>
      <c r="K37" s="57"/>
      <c r="L37" s="25"/>
      <c r="M37" s="187" t="s">
        <v>59</v>
      </c>
      <c r="N37" s="195"/>
      <c r="O37" s="195"/>
      <c r="P37" s="194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90</v>
      </c>
      <c r="P38" s="104" t="s">
        <v>91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8.409353639603347</v>
      </c>
      <c r="P39" s="122">
        <f>O39/N39</f>
        <v>8.409353639603347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8.409353639603347</v>
      </c>
      <c r="P40" s="122">
        <f>O40/N40</f>
        <v>8.409353639603347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8.409353639603347</v>
      </c>
      <c r="P41" s="122">
        <f>O41/N41</f>
        <v>8.409353639603347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8.409353639603347</v>
      </c>
      <c r="P42" s="122">
        <f>O42/N42</f>
        <v>8.409353639603347</v>
      </c>
    </row>
    <row r="43" spans="10:16" ht="12.75"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8.409353639603347</v>
      </c>
      <c r="P43" s="122">
        <f>O43/N43</f>
        <v>8.409353639603347</v>
      </c>
    </row>
    <row r="44" spans="10:12" ht="13.5" thickBot="1">
      <c r="J44" s="60"/>
      <c r="K44" s="65" t="e">
        <f t="shared" si="14"/>
        <v>#NUM!</v>
      </c>
      <c r="L44" s="25"/>
    </row>
    <row r="45" spans="10:15" ht="13.5" thickBot="1">
      <c r="J45" s="60"/>
      <c r="K45" s="65" t="e">
        <f t="shared" si="14"/>
        <v>#NUM!</v>
      </c>
      <c r="L45" s="25"/>
      <c r="M45" s="169" t="s">
        <v>84</v>
      </c>
      <c r="N45" s="170"/>
      <c r="O45" s="17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0"/>
      <c r="K46" s="65" t="e">
        <f t="shared" si="14"/>
        <v>#NUM!</v>
      </c>
      <c r="M46" s="157" t="s">
        <v>88</v>
      </c>
      <c r="N46" s="185"/>
      <c r="O46" s="186"/>
    </row>
    <row r="47" spans="1:15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7" t="s">
        <v>81</v>
      </c>
      <c r="N47" s="188"/>
      <c r="O47" s="189"/>
    </row>
    <row r="48" spans="1:15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90"/>
      <c r="N48" s="191"/>
      <c r="O48" s="192"/>
    </row>
    <row r="49" spans="1:15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89</v>
      </c>
    </row>
    <row r="50" spans="1:15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14"/>
      <c r="N50" s="106">
        <f aca="true" t="shared" si="15" ref="N50:N57">10^(4*(M50/256))</f>
        <v>1</v>
      </c>
      <c r="O50" s="113">
        <f>P39*N50</f>
        <v>8.409353639603347</v>
      </c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14"/>
      <c r="N51" s="106">
        <f t="shared" si="15"/>
        <v>1</v>
      </c>
      <c r="O51" s="113">
        <f>P39*N51</f>
        <v>8.409353639603347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14"/>
      <c r="N52" s="106">
        <f t="shared" si="15"/>
        <v>1</v>
      </c>
      <c r="O52" s="113">
        <f>P39*N52</f>
        <v>8.409353639603347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5"/>
        <v>1</v>
      </c>
      <c r="O53" s="113">
        <f>P39*N53</f>
        <v>8.409353639603347</v>
      </c>
    </row>
    <row r="54" spans="10:15" ht="12.75">
      <c r="J54" s="64">
        <v>1</v>
      </c>
      <c r="K54" s="65">
        <f>LOG10(J54)*(256/LOG10(262144))</f>
        <v>0</v>
      </c>
      <c r="M54" s="114"/>
      <c r="N54" s="106">
        <f t="shared" si="15"/>
        <v>1</v>
      </c>
      <c r="O54" s="113">
        <f>P40*N54</f>
        <v>8.409353639603347</v>
      </c>
    </row>
    <row r="55" spans="10:15" ht="12.75">
      <c r="J55" s="60">
        <v>119</v>
      </c>
      <c r="K55" s="65">
        <f aca="true" t="shared" si="16" ref="K55:K61">LOG10(J55)*(256/LOG10(262144))</f>
        <v>98.05963041149074</v>
      </c>
      <c r="M55" s="111"/>
      <c r="N55" s="106">
        <f t="shared" si="15"/>
        <v>1</v>
      </c>
      <c r="O55" s="113">
        <f>P41*N55</f>
        <v>8.409353639603347</v>
      </c>
    </row>
    <row r="56" spans="10:15" ht="12.75">
      <c r="J56" s="60">
        <v>356</v>
      </c>
      <c r="K56" s="65">
        <f t="shared" si="16"/>
        <v>120.54376435152211</v>
      </c>
      <c r="M56" s="114"/>
      <c r="N56" s="106">
        <f t="shared" si="15"/>
        <v>1</v>
      </c>
      <c r="O56" s="113">
        <f>P39*N56</f>
        <v>8.409353639603347</v>
      </c>
    </row>
    <row r="57" spans="10:15" ht="12.75">
      <c r="J57" s="60">
        <v>1196</v>
      </c>
      <c r="K57" s="65">
        <f t="shared" si="16"/>
        <v>145.4080238108175</v>
      </c>
      <c r="M57" s="111"/>
      <c r="N57" s="106">
        <f t="shared" si="15"/>
        <v>1</v>
      </c>
      <c r="O57" s="112">
        <f>P39*N57</f>
        <v>8.409353639603347</v>
      </c>
    </row>
    <row r="58" spans="10:11" ht="12.75">
      <c r="J58" s="60">
        <v>3765</v>
      </c>
      <c r="K58" s="65">
        <f t="shared" si="16"/>
        <v>168.93773012706546</v>
      </c>
    </row>
    <row r="59" spans="10:11" ht="12.75">
      <c r="J59" s="60">
        <v>11452</v>
      </c>
      <c r="K59" s="65">
        <f t="shared" si="16"/>
        <v>191.76265891554638</v>
      </c>
    </row>
    <row r="60" spans="10:11" ht="12.75">
      <c r="J60" s="60">
        <v>39824</v>
      </c>
      <c r="K60" s="65">
        <f t="shared" si="16"/>
        <v>217.3347628797303</v>
      </c>
    </row>
    <row r="61" spans="10:11" ht="12.75">
      <c r="J61" s="60">
        <v>100094</v>
      </c>
      <c r="K61" s="65">
        <f t="shared" si="16"/>
        <v>236.24527602903785</v>
      </c>
    </row>
  </sheetData>
  <sheetProtection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5:AD5"/>
    <mergeCell ref="AA6:AD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D7" sqref="D7:D13"/>
    </sheetView>
  </sheetViews>
  <sheetFormatPr defaultColWidth="9.140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78" t="s">
        <v>28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2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143" t="s">
        <v>11</v>
      </c>
      <c r="D5" s="3" t="s">
        <v>85</v>
      </c>
      <c r="E5" s="3" t="s">
        <v>86</v>
      </c>
      <c r="F5" s="3" t="s">
        <v>13</v>
      </c>
      <c r="G5" s="7" t="s">
        <v>10</v>
      </c>
      <c r="H5" s="4" t="s">
        <v>87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143" t="s">
        <v>11</v>
      </c>
      <c r="U5" s="3" t="s">
        <v>85</v>
      </c>
      <c r="V5" s="3" t="s">
        <v>86</v>
      </c>
      <c r="W5" s="3" t="s">
        <v>13</v>
      </c>
      <c r="X5" s="7" t="s">
        <v>10</v>
      </c>
      <c r="Y5" s="4" t="s">
        <v>87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4">
        <v>0</v>
      </c>
      <c r="D6" s="69"/>
      <c r="E6" s="17"/>
      <c r="F6" s="17">
        <f>H$15*C6+H$16</f>
        <v>0.8785982559386643</v>
      </c>
      <c r="G6" s="44"/>
      <c r="H6" s="47">
        <f>10^F6</f>
        <v>7.561331105547577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90</v>
      </c>
      <c r="Q6" s="25"/>
      <c r="S6" s="9">
        <v>1</v>
      </c>
      <c r="T6" s="82">
        <f>M50</f>
        <v>0</v>
      </c>
      <c r="U6" s="115">
        <f>O50</f>
        <v>7.561331105547577</v>
      </c>
      <c r="V6" s="17">
        <f aca="true" t="shared" si="0" ref="V6:V13">LOG10(U6)</f>
        <v>0.8785982559386643</v>
      </c>
      <c r="W6" s="17" t="e">
        <f aca="true" t="shared" si="1" ref="W6:W13">Y$15*T6+Y$16</f>
        <v>#DIV/0!</v>
      </c>
      <c r="X6" s="44" t="e">
        <f aca="true" t="shared" si="2" ref="X6:X13">((ABS(W6-V6))/W6)*10</f>
        <v>#DIV/0!</v>
      </c>
      <c r="Y6" s="47" t="e">
        <f aca="true" t="shared" si="3" ref="Y6:Y13">10^W6</f>
        <v>#DIV/0!</v>
      </c>
      <c r="AA6" s="160" t="s">
        <v>65</v>
      </c>
      <c r="AB6" s="183"/>
      <c r="AC6" s="183"/>
      <c r="AD6" s="184"/>
    </row>
    <row r="7" spans="2:30" ht="15">
      <c r="B7" s="9">
        <v>2</v>
      </c>
      <c r="C7" s="124">
        <v>98.05963041149074</v>
      </c>
      <c r="D7" s="115">
        <v>989.7916172897594</v>
      </c>
      <c r="E7" s="17">
        <f aca="true" t="shared" si="4" ref="E7:E13">LOG10(D7)</f>
        <v>2.995543771378333</v>
      </c>
      <c r="F7" s="17">
        <f aca="true" t="shared" si="5" ref="F7:F13">H$15*C7+H$16</f>
        <v>2.9955437713783324</v>
      </c>
      <c r="G7" s="44">
        <f aca="true" t="shared" si="6" ref="G7:G13">((ABS(F7-E7))/F7)</f>
        <v>1.4824994850458316E-16</v>
      </c>
      <c r="H7" s="47">
        <f aca="true" t="shared" si="7" ref="H7:H13">10^F7</f>
        <v>989.7916172897585</v>
      </c>
      <c r="J7" s="56" t="s">
        <v>27</v>
      </c>
      <c r="K7" s="57"/>
      <c r="L7" s="25"/>
      <c r="M7" s="81"/>
      <c r="N7" s="124"/>
      <c r="O7" s="27">
        <f aca="true" t="shared" si="8" ref="O7:O18">H$15*N7+H$16</f>
        <v>0.8785982559386643</v>
      </c>
      <c r="P7" s="72">
        <f aca="true" t="shared" si="9" ref="P7:P18">10^O7</f>
        <v>7.561331105547577</v>
      </c>
      <c r="Q7" s="25"/>
      <c r="S7" s="9">
        <v>2</v>
      </c>
      <c r="T7" s="82">
        <f>M51</f>
        <v>0</v>
      </c>
      <c r="U7" s="115">
        <f>O51</f>
        <v>7.561331105547577</v>
      </c>
      <c r="V7" s="17">
        <f t="shared" si="0"/>
        <v>0.8785982559386643</v>
      </c>
      <c r="W7" s="17" t="e">
        <f t="shared" si="1"/>
        <v>#DIV/0!</v>
      </c>
      <c r="X7" s="44" t="e">
        <f t="shared" si="2"/>
        <v>#DIV/0!</v>
      </c>
      <c r="Y7" s="47" t="e">
        <f t="shared" si="3"/>
        <v>#DIV/0!</v>
      </c>
      <c r="AA7" s="26" t="s">
        <v>55</v>
      </c>
      <c r="AB7" s="116" t="s">
        <v>22</v>
      </c>
      <c r="AC7" s="116" t="s">
        <v>23</v>
      </c>
      <c r="AD7" s="116" t="s">
        <v>90</v>
      </c>
    </row>
    <row r="8" spans="2:30" ht="13.5" thickBot="1">
      <c r="B8" s="9">
        <v>3</v>
      </c>
      <c r="C8" s="124">
        <v>120.54376435152211</v>
      </c>
      <c r="D8" s="115">
        <v>3026.4890004817607</v>
      </c>
      <c r="E8" s="17">
        <f t="shared" si="4"/>
        <v>3.4809390998448846</v>
      </c>
      <c r="F8" s="17">
        <f t="shared" si="5"/>
        <v>3.480939099844884</v>
      </c>
      <c r="G8" s="44">
        <f t="shared" si="6"/>
        <v>1.2757741434483928E-16</v>
      </c>
      <c r="H8" s="47">
        <f t="shared" si="7"/>
        <v>3026.4890004817607</v>
      </c>
      <c r="J8" s="58" t="s">
        <v>20</v>
      </c>
      <c r="K8" s="59" t="s">
        <v>21</v>
      </c>
      <c r="L8" s="25"/>
      <c r="M8" s="81"/>
      <c r="N8" s="124"/>
      <c r="O8" s="27">
        <f t="shared" si="8"/>
        <v>0.8785982559386643</v>
      </c>
      <c r="P8" s="72">
        <f t="shared" si="9"/>
        <v>7.561331105547577</v>
      </c>
      <c r="Q8" s="25"/>
      <c r="S8" s="9">
        <v>3</v>
      </c>
      <c r="T8" s="82">
        <f>M52</f>
        <v>0</v>
      </c>
      <c r="U8" s="115">
        <f>O52</f>
        <v>7.561331105547577</v>
      </c>
      <c r="V8" s="17">
        <f t="shared" si="0"/>
        <v>0.8785982559386643</v>
      </c>
      <c r="W8" s="17" t="e">
        <f t="shared" si="1"/>
        <v>#DIV/0!</v>
      </c>
      <c r="X8" s="44" t="e">
        <f t="shared" si="2"/>
        <v>#DIV/0!</v>
      </c>
      <c r="Y8" s="47" t="e">
        <f t="shared" si="3"/>
        <v>#DIV/0!</v>
      </c>
      <c r="AA8" s="117"/>
      <c r="AB8" s="60">
        <v>200</v>
      </c>
      <c r="AC8" s="118" t="e">
        <f aca="true" t="shared" si="10" ref="AC8:AC19">Y$15*AB8+Y$16</f>
        <v>#DIV/0!</v>
      </c>
      <c r="AD8" s="72" t="e">
        <f aca="true" t="shared" si="11" ref="AD8:AD19">10^AC8</f>
        <v>#DIV/0!</v>
      </c>
    </row>
    <row r="9" spans="2:30" ht="12.75">
      <c r="B9" s="9">
        <v>4</v>
      </c>
      <c r="C9" s="124">
        <v>145.4080238108175</v>
      </c>
      <c r="D9" s="115">
        <v>10416.394233965124</v>
      </c>
      <c r="E9" s="17">
        <f t="shared" si="4"/>
        <v>4.017717408474078</v>
      </c>
      <c r="F9" s="17">
        <f t="shared" si="5"/>
        <v>4.017717408474077</v>
      </c>
      <c r="G9" s="44">
        <f t="shared" si="6"/>
        <v>2.2106542830185115E-16</v>
      </c>
      <c r="H9" s="47">
        <f t="shared" si="7"/>
        <v>10416.394233965124</v>
      </c>
      <c r="J9" s="60"/>
      <c r="K9" s="61">
        <f aca="true" t="shared" si="12" ref="K9:K16">J9/4</f>
        <v>0</v>
      </c>
      <c r="L9" s="25"/>
      <c r="M9" s="81"/>
      <c r="N9" s="124"/>
      <c r="O9" s="27">
        <f t="shared" si="8"/>
        <v>0.8785982559386643</v>
      </c>
      <c r="P9" s="72">
        <f t="shared" si="9"/>
        <v>7.561331105547577</v>
      </c>
      <c r="Q9" s="25"/>
      <c r="S9" s="9">
        <v>4</v>
      </c>
      <c r="T9" s="82">
        <f>M53</f>
        <v>0</v>
      </c>
      <c r="U9" s="115">
        <f>O53</f>
        <v>7.561331105547577</v>
      </c>
      <c r="V9" s="17">
        <f t="shared" si="0"/>
        <v>0.8785982559386643</v>
      </c>
      <c r="W9" s="17" t="e">
        <f t="shared" si="1"/>
        <v>#DIV/0!</v>
      </c>
      <c r="X9" s="44" t="e">
        <f t="shared" si="2"/>
        <v>#DIV/0!</v>
      </c>
      <c r="Y9" s="47" t="e">
        <f t="shared" si="3"/>
        <v>#DIV/0!</v>
      </c>
      <c r="AA9" s="117"/>
      <c r="AB9" s="60"/>
      <c r="AC9" s="118" t="e">
        <f t="shared" si="10"/>
        <v>#DIV/0!</v>
      </c>
      <c r="AD9" s="72" t="e">
        <f t="shared" si="11"/>
        <v>#DIV/0!</v>
      </c>
    </row>
    <row r="10" spans="2:30" ht="12.75">
      <c r="B10" s="9">
        <v>5</v>
      </c>
      <c r="C10" s="124">
        <v>168.93773012706546</v>
      </c>
      <c r="D10" s="115">
        <v>33549.41240573253</v>
      </c>
      <c r="E10" s="17">
        <f t="shared" si="4"/>
        <v>4.5256849182104455</v>
      </c>
      <c r="F10" s="17">
        <f t="shared" si="5"/>
        <v>4.525684918210445</v>
      </c>
      <c r="G10" s="44">
        <f t="shared" si="6"/>
        <v>1.9625281824774724E-16</v>
      </c>
      <c r="H10" s="47">
        <f t="shared" si="7"/>
        <v>33549.41240573253</v>
      </c>
      <c r="J10" s="60"/>
      <c r="K10" s="61">
        <f t="shared" si="12"/>
        <v>0</v>
      </c>
      <c r="L10" s="25"/>
      <c r="M10" s="81"/>
      <c r="N10" s="124"/>
      <c r="O10" s="27">
        <f t="shared" si="8"/>
        <v>0.8785982559386643</v>
      </c>
      <c r="P10" s="72">
        <f t="shared" si="9"/>
        <v>7.561331105547577</v>
      </c>
      <c r="Q10" s="25"/>
      <c r="S10" s="9">
        <v>5</v>
      </c>
      <c r="T10" s="82">
        <f>M52</f>
        <v>0</v>
      </c>
      <c r="U10" s="115">
        <f>O52</f>
        <v>7.561331105547577</v>
      </c>
      <c r="V10" s="17">
        <f t="shared" si="0"/>
        <v>0.8785982559386643</v>
      </c>
      <c r="W10" s="17" t="e">
        <f t="shared" si="1"/>
        <v>#DIV/0!</v>
      </c>
      <c r="X10" s="44" t="e">
        <f>((ABS(W10-V10))/W10)*10</f>
        <v>#DIV/0!</v>
      </c>
      <c r="Y10" s="47" t="e">
        <f>10^W10</f>
        <v>#DIV/0!</v>
      </c>
      <c r="AA10" s="117"/>
      <c r="AB10" s="60"/>
      <c r="AC10" s="118" t="e">
        <f t="shared" si="10"/>
        <v>#DIV/0!</v>
      </c>
      <c r="AD10" s="72" t="e">
        <f t="shared" si="11"/>
        <v>#DIV/0!</v>
      </c>
    </row>
    <row r="11" spans="2:30" ht="12.75">
      <c r="B11" s="9">
        <v>6</v>
      </c>
      <c r="C11" s="124">
        <v>191.76265891554638</v>
      </c>
      <c r="D11" s="115">
        <v>104336.78365220573</v>
      </c>
      <c r="E11" s="17">
        <f t="shared" si="4"/>
        <v>5.018437444772511</v>
      </c>
      <c r="F11" s="17">
        <f t="shared" si="5"/>
        <v>5.01843744477251</v>
      </c>
      <c r="G11" s="44">
        <f t="shared" si="6"/>
        <v>1.769830608579773E-16</v>
      </c>
      <c r="H11" s="47">
        <f t="shared" si="7"/>
        <v>104336.78365220573</v>
      </c>
      <c r="J11" s="60"/>
      <c r="K11" s="61">
        <f t="shared" si="12"/>
        <v>0</v>
      </c>
      <c r="L11" s="25"/>
      <c r="M11" s="81"/>
      <c r="N11" s="124"/>
      <c r="O11" s="27">
        <f t="shared" si="8"/>
        <v>0.8785982559386643</v>
      </c>
      <c r="P11" s="72">
        <f t="shared" si="9"/>
        <v>7.561331105547577</v>
      </c>
      <c r="Q11" s="25"/>
      <c r="S11" s="9">
        <v>6</v>
      </c>
      <c r="T11" s="82">
        <f>M53</f>
        <v>0</v>
      </c>
      <c r="U11" s="115">
        <f>O53</f>
        <v>7.561331105547577</v>
      </c>
      <c r="V11" s="17">
        <f t="shared" si="0"/>
        <v>0.8785982559386643</v>
      </c>
      <c r="W11" s="17" t="e">
        <f t="shared" si="1"/>
        <v>#DIV/0!</v>
      </c>
      <c r="X11" s="44" t="e">
        <f>((ABS(W11-V11))/W11)*10</f>
        <v>#DIV/0!</v>
      </c>
      <c r="Y11" s="47" t="e">
        <f>10^W11</f>
        <v>#DIV/0!</v>
      </c>
      <c r="AA11" s="117"/>
      <c r="AB11" s="60"/>
      <c r="AC11" s="118" t="e">
        <f t="shared" si="10"/>
        <v>#DIV/0!</v>
      </c>
      <c r="AD11" s="72" t="e">
        <f t="shared" si="11"/>
        <v>#DIV/0!</v>
      </c>
    </row>
    <row r="12" spans="2:30" ht="12.75">
      <c r="B12" s="9">
        <v>7</v>
      </c>
      <c r="C12" s="124">
        <v>217.3347628797303</v>
      </c>
      <c r="D12" s="115">
        <v>371960.6068164861</v>
      </c>
      <c r="E12" s="17">
        <f t="shared" si="4"/>
        <v>5.570496947548207</v>
      </c>
      <c r="F12" s="17">
        <f t="shared" si="5"/>
        <v>5.5704969475482065</v>
      </c>
      <c r="G12" s="44">
        <f t="shared" si="6"/>
        <v>1.5944330067195303E-16</v>
      </c>
      <c r="H12" s="47">
        <f t="shared" si="7"/>
        <v>371960.6068164861</v>
      </c>
      <c r="J12" s="60"/>
      <c r="K12" s="61">
        <f t="shared" si="12"/>
        <v>0</v>
      </c>
      <c r="L12" s="25"/>
      <c r="M12" s="81"/>
      <c r="N12" s="124"/>
      <c r="O12" s="27">
        <f t="shared" si="8"/>
        <v>0.8785982559386643</v>
      </c>
      <c r="P12" s="72">
        <f t="shared" si="9"/>
        <v>7.561331105547577</v>
      </c>
      <c r="Q12" s="25"/>
      <c r="S12" s="9">
        <v>7</v>
      </c>
      <c r="T12" s="82">
        <f>M56</f>
        <v>0</v>
      </c>
      <c r="U12" s="115">
        <f>O56</f>
        <v>7.561331105547577</v>
      </c>
      <c r="V12" s="17">
        <f t="shared" si="0"/>
        <v>0.8785982559386643</v>
      </c>
      <c r="W12" s="17" t="e">
        <f t="shared" si="1"/>
        <v>#DIV/0!</v>
      </c>
      <c r="X12" s="44" t="e">
        <f t="shared" si="2"/>
        <v>#DIV/0!</v>
      </c>
      <c r="Y12" s="47" t="e">
        <f t="shared" si="3"/>
        <v>#DIV/0!</v>
      </c>
      <c r="AA12" s="117"/>
      <c r="AB12" s="60"/>
      <c r="AC12" s="118" t="e">
        <f t="shared" si="10"/>
        <v>#DIV/0!</v>
      </c>
      <c r="AD12" s="72" t="e">
        <f t="shared" si="11"/>
        <v>#DIV/0!</v>
      </c>
    </row>
    <row r="13" spans="2:30" ht="13.5" thickBot="1">
      <c r="B13" s="144">
        <v>8</v>
      </c>
      <c r="C13" s="124">
        <v>236.24527602903785</v>
      </c>
      <c r="D13" s="155">
        <v>952234.0425074785</v>
      </c>
      <c r="E13" s="145">
        <f t="shared" si="4"/>
        <v>5.978743703507817</v>
      </c>
      <c r="F13" s="145">
        <f t="shared" si="5"/>
        <v>5.978743703507817</v>
      </c>
      <c r="G13" s="146">
        <f t="shared" si="6"/>
        <v>0</v>
      </c>
      <c r="H13" s="147">
        <f t="shared" si="7"/>
        <v>952234.0425074801</v>
      </c>
      <c r="J13" s="60"/>
      <c r="K13" s="61">
        <f t="shared" si="12"/>
        <v>0</v>
      </c>
      <c r="L13" s="25"/>
      <c r="M13" s="81"/>
      <c r="N13" s="124"/>
      <c r="O13" s="27">
        <f t="shared" si="8"/>
        <v>0.8785982559386643</v>
      </c>
      <c r="P13" s="72">
        <f t="shared" si="9"/>
        <v>7.561331105547577</v>
      </c>
      <c r="Q13" s="25"/>
      <c r="S13" s="9">
        <v>8</v>
      </c>
      <c r="T13" s="82">
        <f>M57</f>
        <v>0</v>
      </c>
      <c r="U13" s="115">
        <f>O57</f>
        <v>7.561331105547577</v>
      </c>
      <c r="V13" s="17">
        <f t="shared" si="0"/>
        <v>0.8785982559386643</v>
      </c>
      <c r="W13" s="17" t="e">
        <f t="shared" si="1"/>
        <v>#DIV/0!</v>
      </c>
      <c r="X13" s="44" t="e">
        <f t="shared" si="2"/>
        <v>#DIV/0!</v>
      </c>
      <c r="Y13" s="47" t="e">
        <f t="shared" si="3"/>
        <v>#DIV/0!</v>
      </c>
      <c r="AA13" s="117"/>
      <c r="AB13" s="60"/>
      <c r="AC13" s="118" t="e">
        <f t="shared" si="10"/>
        <v>#DIV/0!</v>
      </c>
      <c r="AD13" s="72" t="e">
        <f t="shared" si="11"/>
        <v>#DIV/0!</v>
      </c>
    </row>
    <row r="14" spans="5:30" ht="13.5" thickBot="1">
      <c r="E14" s="196" t="s">
        <v>54</v>
      </c>
      <c r="F14" s="197"/>
      <c r="G14" s="142">
        <f>AVERAGE(G7:G13)</f>
        <v>1.470817101327073E-16</v>
      </c>
      <c r="I14" s="24"/>
      <c r="J14" s="60"/>
      <c r="K14" s="61">
        <f t="shared" si="12"/>
        <v>0</v>
      </c>
      <c r="L14" s="25"/>
      <c r="M14" s="81"/>
      <c r="N14" s="60"/>
      <c r="O14" s="27">
        <f t="shared" si="8"/>
        <v>0.8785982559386643</v>
      </c>
      <c r="P14" s="72">
        <f t="shared" si="9"/>
        <v>7.561331105547577</v>
      </c>
      <c r="Q14" s="25"/>
      <c r="V14" s="167" t="s">
        <v>54</v>
      </c>
      <c r="W14" s="168"/>
      <c r="X14" s="100" t="e">
        <f>AVERAGE(X6:X13)</f>
        <v>#DIV/0!</v>
      </c>
      <c r="AA14" s="117"/>
      <c r="AB14" s="60"/>
      <c r="AC14" s="118" t="e">
        <f t="shared" si="10"/>
        <v>#DIV/0!</v>
      </c>
      <c r="AD14" s="72" t="e">
        <f t="shared" si="11"/>
        <v>#DIV/0!</v>
      </c>
    </row>
    <row r="15" spans="7:30" ht="12.75">
      <c r="G15" s="83" t="s">
        <v>30</v>
      </c>
      <c r="H15" s="84">
        <f>SLOPE(E7:E13,C7:C13)</f>
        <v>0.021588348911333464</v>
      </c>
      <c r="I15" s="24"/>
      <c r="J15" s="60"/>
      <c r="K15" s="61">
        <f t="shared" si="12"/>
        <v>0</v>
      </c>
      <c r="L15" s="25"/>
      <c r="M15" s="81"/>
      <c r="N15" s="60"/>
      <c r="O15" s="27">
        <f t="shared" si="8"/>
        <v>0.8785982559386643</v>
      </c>
      <c r="P15" s="72">
        <f t="shared" si="9"/>
        <v>7.561331105547577</v>
      </c>
      <c r="Q15" s="25"/>
      <c r="X15" s="83" t="s">
        <v>30</v>
      </c>
      <c r="Y15" s="84" t="e">
        <f>SLOPE(V6:V13,T6:T13)</f>
        <v>#DIV/0!</v>
      </c>
      <c r="AA15" s="117"/>
      <c r="AB15" s="60"/>
      <c r="AC15" s="118" t="e">
        <f t="shared" si="10"/>
        <v>#DIV/0!</v>
      </c>
      <c r="AD15" s="72" t="e">
        <f t="shared" si="11"/>
        <v>#DIV/0!</v>
      </c>
    </row>
    <row r="16" spans="7:30" ht="12.75">
      <c r="G16" s="85" t="s">
        <v>31</v>
      </c>
      <c r="H16" s="86">
        <f>INTERCEPT(E7:E13,C7:C13)</f>
        <v>0.8785982559386643</v>
      </c>
      <c r="I16" s="24"/>
      <c r="J16" s="60"/>
      <c r="K16" s="61">
        <f t="shared" si="12"/>
        <v>0</v>
      </c>
      <c r="L16" s="25"/>
      <c r="M16" s="81"/>
      <c r="N16" s="60"/>
      <c r="O16" s="27">
        <f t="shared" si="8"/>
        <v>0.8785982559386643</v>
      </c>
      <c r="P16" s="72">
        <f t="shared" si="9"/>
        <v>7.561331105547577</v>
      </c>
      <c r="Q16" s="25"/>
      <c r="X16" s="85" t="s">
        <v>31</v>
      </c>
      <c r="Y16" s="86" t="e">
        <f>INTERCEPT(V6:V13,T6:T13)</f>
        <v>#DIV/0!</v>
      </c>
      <c r="AA16" s="117"/>
      <c r="AB16" s="60"/>
      <c r="AC16" s="118" t="e">
        <f t="shared" si="10"/>
        <v>#DIV/0!</v>
      </c>
      <c r="AD16" s="72" t="e">
        <f t="shared" si="11"/>
        <v>#DIV/0!</v>
      </c>
    </row>
    <row r="17" spans="7:30" ht="13.5" thickBot="1">
      <c r="G17" s="87" t="s">
        <v>32</v>
      </c>
      <c r="H17" s="88">
        <f>RSQ(E7:E13,C7:C13)</f>
        <v>1.0000000000000004</v>
      </c>
      <c r="L17" s="25"/>
      <c r="M17" s="81"/>
      <c r="N17" s="60"/>
      <c r="O17" s="27">
        <f t="shared" si="8"/>
        <v>0.8785982559386643</v>
      </c>
      <c r="P17" s="72">
        <f t="shared" si="9"/>
        <v>7.561331105547577</v>
      </c>
      <c r="Q17" s="25"/>
      <c r="X17" s="87" t="s">
        <v>32</v>
      </c>
      <c r="Y17" s="88" t="e">
        <f>RSQ(V6:V13,T6:T13)</f>
        <v>#DIV/0!</v>
      </c>
      <c r="AA17" s="117"/>
      <c r="AB17" s="60"/>
      <c r="AC17" s="118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1"/>
      <c r="N18" s="60"/>
      <c r="O18" s="27">
        <f t="shared" si="8"/>
        <v>0.8785982559386643</v>
      </c>
      <c r="P18" s="72">
        <f t="shared" si="9"/>
        <v>7.561331105547577</v>
      </c>
      <c r="Q18" s="25"/>
      <c r="AA18" s="117"/>
      <c r="AB18" s="60"/>
      <c r="AC18" s="118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10"/>
        <v>#DIV/0!</v>
      </c>
      <c r="AD19" s="72" t="e">
        <f t="shared" si="11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57" t="s">
        <v>57</v>
      </c>
      <c r="N35" s="185"/>
      <c r="O35" s="185"/>
      <c r="P35" s="193"/>
    </row>
    <row r="36" spans="10:16" ht="15">
      <c r="J36" s="56" t="s">
        <v>39</v>
      </c>
      <c r="K36" s="57"/>
      <c r="L36" s="25"/>
      <c r="M36" s="187" t="s">
        <v>92</v>
      </c>
      <c r="N36" s="188"/>
      <c r="O36" s="188"/>
      <c r="P36" s="194"/>
    </row>
    <row r="37" spans="10:16" ht="15.75" thickBot="1">
      <c r="J37" s="56" t="s">
        <v>27</v>
      </c>
      <c r="K37" s="57"/>
      <c r="L37" s="25"/>
      <c r="M37" s="187" t="s">
        <v>59</v>
      </c>
      <c r="N37" s="195"/>
      <c r="O37" s="195"/>
      <c r="P37" s="194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90</v>
      </c>
      <c r="P38" s="104" t="s">
        <v>91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7.561331105547577</v>
      </c>
      <c r="P39" s="122">
        <f>O39/N39</f>
        <v>7.561331105547577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7.561331105547577</v>
      </c>
      <c r="P40" s="122">
        <f>O40/N40</f>
        <v>7.561331105547577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7.561331105547577</v>
      </c>
      <c r="P41" s="122">
        <f>O41/N41</f>
        <v>7.561331105547577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7.561331105547577</v>
      </c>
      <c r="P42" s="122">
        <f>O42/N42</f>
        <v>7.561331105547577</v>
      </c>
    </row>
    <row r="43" spans="10:16" ht="12.75"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7.561331105547577</v>
      </c>
      <c r="P43" s="122">
        <f>O43/N43</f>
        <v>7.561331105547577</v>
      </c>
    </row>
    <row r="44" spans="10:12" ht="13.5" thickBot="1">
      <c r="J44" s="60"/>
      <c r="K44" s="65" t="e">
        <f t="shared" si="14"/>
        <v>#NUM!</v>
      </c>
      <c r="L44" s="25"/>
    </row>
    <row r="45" spans="10:15" ht="13.5" thickBot="1">
      <c r="J45" s="60"/>
      <c r="K45" s="65" t="e">
        <f t="shared" si="14"/>
        <v>#NUM!</v>
      </c>
      <c r="L45" s="25"/>
      <c r="M45" s="169" t="s">
        <v>84</v>
      </c>
      <c r="N45" s="170"/>
      <c r="O45" s="17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0"/>
      <c r="K46" s="65" t="e">
        <f t="shared" si="14"/>
        <v>#NUM!</v>
      </c>
      <c r="M46" s="157" t="s">
        <v>88</v>
      </c>
      <c r="N46" s="185"/>
      <c r="O46" s="186"/>
    </row>
    <row r="47" spans="1:15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7" t="s">
        <v>81</v>
      </c>
      <c r="N47" s="188"/>
      <c r="O47" s="189"/>
    </row>
    <row r="48" spans="1:15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90"/>
      <c r="N48" s="191"/>
      <c r="O48" s="192"/>
    </row>
    <row r="49" spans="1:15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89</v>
      </c>
    </row>
    <row r="50" spans="1:15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14"/>
      <c r="N50" s="106">
        <f aca="true" t="shared" si="15" ref="N50:N57">10^(4*(M50/256))</f>
        <v>1</v>
      </c>
      <c r="O50" s="113">
        <f>P39*N50</f>
        <v>7.561331105547577</v>
      </c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14"/>
      <c r="N51" s="106">
        <f t="shared" si="15"/>
        <v>1</v>
      </c>
      <c r="O51" s="113">
        <f>P39*N51</f>
        <v>7.561331105547577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14"/>
      <c r="N52" s="106">
        <f t="shared" si="15"/>
        <v>1</v>
      </c>
      <c r="O52" s="113">
        <f>P39*N52</f>
        <v>7.561331105547577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5"/>
        <v>1</v>
      </c>
      <c r="O53" s="113">
        <f>P39*N53</f>
        <v>7.561331105547577</v>
      </c>
    </row>
    <row r="54" spans="10:15" ht="12.75">
      <c r="J54" s="64">
        <v>1</v>
      </c>
      <c r="K54" s="65">
        <f>LOG10(J54)*(256/LOG10(262144))</f>
        <v>0</v>
      </c>
      <c r="M54" s="114"/>
      <c r="N54" s="106">
        <f t="shared" si="15"/>
        <v>1</v>
      </c>
      <c r="O54" s="113">
        <f>P40*N54</f>
        <v>7.561331105547577</v>
      </c>
    </row>
    <row r="55" spans="10:15" ht="12.75">
      <c r="J55" s="60">
        <v>119</v>
      </c>
      <c r="K55" s="65">
        <f aca="true" t="shared" si="16" ref="K55:K61">LOG10(J55)*(256/LOG10(262144))</f>
        <v>98.05963041149074</v>
      </c>
      <c r="M55" s="111"/>
      <c r="N55" s="106">
        <f t="shared" si="15"/>
        <v>1</v>
      </c>
      <c r="O55" s="113">
        <f>P41*N55</f>
        <v>7.561331105547577</v>
      </c>
    </row>
    <row r="56" spans="10:15" ht="12.75">
      <c r="J56" s="60">
        <v>356</v>
      </c>
      <c r="K56" s="65">
        <f t="shared" si="16"/>
        <v>120.54376435152211</v>
      </c>
      <c r="M56" s="114"/>
      <c r="N56" s="106">
        <f t="shared" si="15"/>
        <v>1</v>
      </c>
      <c r="O56" s="113">
        <f>P39*N56</f>
        <v>7.561331105547577</v>
      </c>
    </row>
    <row r="57" spans="10:15" ht="12.75">
      <c r="J57" s="60">
        <v>1196</v>
      </c>
      <c r="K57" s="65">
        <f t="shared" si="16"/>
        <v>145.4080238108175</v>
      </c>
      <c r="M57" s="111"/>
      <c r="N57" s="106">
        <f t="shared" si="15"/>
        <v>1</v>
      </c>
      <c r="O57" s="112">
        <f>P39*N57</f>
        <v>7.561331105547577</v>
      </c>
    </row>
    <row r="58" spans="10:11" ht="12.75">
      <c r="J58" s="60">
        <v>3765</v>
      </c>
      <c r="K58" s="65">
        <f t="shared" si="16"/>
        <v>168.93773012706546</v>
      </c>
    </row>
    <row r="59" spans="10:11" ht="12.75">
      <c r="J59" s="60">
        <v>11452</v>
      </c>
      <c r="K59" s="65">
        <f t="shared" si="16"/>
        <v>191.76265891554638</v>
      </c>
    </row>
    <row r="60" spans="10:11" ht="12.75">
      <c r="J60" s="60">
        <v>39824</v>
      </c>
      <c r="K60" s="65">
        <f t="shared" si="16"/>
        <v>217.3347628797303</v>
      </c>
    </row>
    <row r="61" spans="10:11" ht="12.75">
      <c r="J61" s="60">
        <v>100094</v>
      </c>
      <c r="K61" s="65">
        <f t="shared" si="16"/>
        <v>236.24527602903785</v>
      </c>
    </row>
  </sheetData>
  <sheetProtection/>
  <protectedRanges>
    <protectedRange sqref="AA8:AA19" name="Range2"/>
    <protectedRange sqref="M7:M18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4:F14"/>
    <mergeCell ref="V14:W1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SPHEROTECH,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JEFF WANG</dc:creator>
  <cp:keywords/>
  <dc:description/>
  <cp:lastModifiedBy>Brian Shah</cp:lastModifiedBy>
  <cp:lastPrinted>2008-04-21T18:29:46Z</cp:lastPrinted>
  <dcterms:created xsi:type="dcterms:W3CDTF">1999-12-06T19:17:15Z</dcterms:created>
  <dcterms:modified xsi:type="dcterms:W3CDTF">2022-07-18T15:38:05Z</dcterms:modified>
  <cp:category/>
  <cp:version/>
  <cp:contentType/>
  <cp:contentStatus/>
</cp:coreProperties>
</file>